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255" windowHeight="8160" activeTab="0"/>
  </bookViews>
  <sheets>
    <sheet name="Pensionistas" sheetId="1" r:id="rId1"/>
    <sheet name="Tabela R.F. 2012 - pensionistas" sheetId="2" state="hidden" r:id="rId2"/>
    <sheet name="Tabela R.F. 2013 - pensionistas" sheetId="3" state="hidden" r:id="rId3"/>
  </sheets>
  <definedNames>
    <definedName name="_xlnm.Print_Area" localSheetId="1">'Tabela R.F. 2012 - pensionistas'!$A$1:$D$125</definedName>
    <definedName name="_xlnm.Print_Area" localSheetId="2">'Tabela R.F. 2013 - pensionistas'!$A$1:$D$126</definedName>
    <definedName name="TAB">#REF!</definedName>
  </definedNames>
  <calcPr fullCalcOnLoad="1"/>
</workbook>
</file>

<file path=xl/sharedStrings.xml><?xml version="1.0" encoding="utf-8"?>
<sst xmlns="http://schemas.openxmlformats.org/spreadsheetml/2006/main" count="176" uniqueCount="78">
  <si>
    <t>Retenção na Fonte de IRS</t>
  </si>
  <si>
    <t>Rendimento Líquido</t>
  </si>
  <si>
    <t>Retenção na Fonte Sobretaxa</t>
  </si>
  <si>
    <t>Jan</t>
  </si>
  <si>
    <t>Fev</t>
  </si>
  <si>
    <t>Mar</t>
  </si>
  <si>
    <t>Abr</t>
  </si>
  <si>
    <t>Mai</t>
  </si>
  <si>
    <t>Jun</t>
  </si>
  <si>
    <t>Jul</t>
  </si>
  <si>
    <t>Ago</t>
  </si>
  <si>
    <t>Set</t>
  </si>
  <si>
    <t>Out</t>
  </si>
  <si>
    <t>Nov</t>
  </si>
  <si>
    <t>Dez</t>
  </si>
  <si>
    <t>(+)</t>
  </si>
  <si>
    <t>(-)</t>
  </si>
  <si>
    <t>Estado Civil</t>
  </si>
  <si>
    <t>N.º de Dependentes</t>
  </si>
  <si>
    <t>2013 - com diluição</t>
  </si>
  <si>
    <t>Solteiro</t>
  </si>
  <si>
    <t>Remuneração Mensal  Euros</t>
  </si>
  <si>
    <t>Até</t>
  </si>
  <si>
    <t>De</t>
  </si>
  <si>
    <t>Código</t>
  </si>
  <si>
    <t>Case being considered</t>
  </si>
  <si>
    <t>Taxa a aplicar</t>
  </si>
  <si>
    <t>est civ</t>
  </si>
  <si>
    <t>Casado, 1 titular</t>
  </si>
  <si>
    <t>Casado, 2 titulares</t>
  </si>
  <si>
    <t>Retenção na Fonte de IRS autónoma</t>
  </si>
  <si>
    <t>TOTAL</t>
  </si>
  <si>
    <t>Subsídio de Férias</t>
  </si>
  <si>
    <t>Subsídio de Natal</t>
  </si>
  <si>
    <t>Nota:</t>
  </si>
  <si>
    <t>Subsídio de Natal (1/12)</t>
  </si>
  <si>
    <t>Retenção na Fonte de IRS autónoma (Sub. Férias)</t>
  </si>
  <si>
    <t>Retenção na Fonte de IRS autónoma (Sub. Natal) (1/12)</t>
  </si>
  <si>
    <t>Retenção na Fonte Sobretaxa autónoma (Sub. Férias)</t>
  </si>
  <si>
    <t>Retenção na Fonte Sobretaxa autónoma (Sub. Natal) (1/12)</t>
  </si>
  <si>
    <t>Quantos pontos percentuais aumentou a sua taxa de retenção na fonte mensal face a 2012?</t>
  </si>
  <si>
    <t>Cálculo de rendimento líquido com diluição do subsídio de Natal
Pensionistas</t>
  </si>
  <si>
    <t>Pensão Bruta</t>
  </si>
  <si>
    <t>Contribuição Extraordinária de Solidariedade (CES)</t>
  </si>
  <si>
    <t>TABELA DE RETENÇÃO NA FONTE PARA O CONTINENTE  - 2012</t>
  </si>
  <si>
    <t>T A B E L A VII - PENSÕES</t>
  </si>
  <si>
    <t>Casado dois titulares / Não casado</t>
  </si>
  <si>
    <t>Casado único titular</t>
  </si>
  <si>
    <t>s</t>
  </si>
  <si>
    <t>c1</t>
  </si>
  <si>
    <t>c2</t>
  </si>
  <si>
    <t>TABELA DE RETENÇÃO NA FONTE PARA O CONTINENTE  - 2013</t>
  </si>
  <si>
    <t>Qual é a variação da sua pensão líquida mensal face a 2012 (Excepto mês de pagamento do subsídio de férias (quando aplicável), i.e., julho conforme tabela ilustrativa):</t>
  </si>
  <si>
    <t>CES</t>
  </si>
  <si>
    <t>Para pensões superiores a 5,030.64 €</t>
  </si>
  <si>
    <t>Pensão bruta mensal</t>
  </si>
  <si>
    <t>Taxa</t>
  </si>
  <si>
    <t xml:space="preserve">Parcela </t>
  </si>
  <si>
    <t>(Euros)</t>
  </si>
  <si>
    <t>(%)</t>
  </si>
  <si>
    <t>Abater</t>
  </si>
  <si>
    <t>Para pensões superiores a 1,350.00 €</t>
  </si>
  <si>
    <t>Taxa CES 2012</t>
  </si>
  <si>
    <t>Taxa CES 2013 1</t>
  </si>
  <si>
    <t>Taxa CES 2013 2</t>
  </si>
  <si>
    <t>Pensão bruta</t>
  </si>
  <si>
    <t>CES sobre Subsídio de Férias</t>
  </si>
  <si>
    <t>Para R.F. do S. Férias</t>
  </si>
  <si>
    <t>Subs 2013</t>
  </si>
  <si>
    <t>Subs 2012</t>
  </si>
  <si>
    <t>Para R. Autónoma</t>
  </si>
  <si>
    <t>CES sobre Subsídio de Natal</t>
  </si>
  <si>
    <t>(1) O simulador pressupõe o pagamento dos subsídios de férias e Natal nos meses de julho e dezembro, respetivamente, quando aplicável.</t>
  </si>
  <si>
    <t>O conteúdo deste simulador é meramente informativo, sendo a simulação da potencial responsabilidade fiscal em sede de IRS de natureza geral e abstracta, não tomando em conta todas as variáveis de que depende o efectivo IRS devido por cada sujeito passivo ou agregado familiar, razão pela qual a dívida final de imposto será necessariamente diversa daquela que seja aqui computada. A aplicação e impacto das leis dependem dos casos em concreto. Dada a natureza evolutiva das leis, normas e regulamentos, bem como as características e natureza da comunicação electrónica, poder-se-ão registar atrasos, omissões ou inexactidões em informações contidas no simulador. A informação neste simulador é fornecida no pressuposto de que não compete aos autores e publicadores prestar serviços jurídicos, de contabilidade, fiscais ou outro serviço profissional de aconselhamento. Por conseguinte não deve servir de base para qualquer tomada de decisão sem assistência profissional qualificada e dirigida ao caso concreto, nem dispensa a consulta das publicações oficiais.</t>
  </si>
  <si>
    <t>A PwC exclui a sua responsabilidade por quaisquer danos que possam ocorrer relacionados com a informação contida neste simulador, nomeadamente por erros ou imprecisões de transcrição.</t>
  </si>
  <si>
    <t>Em caso algum, a PwC ou qualquer entidade pertencente à network de empresas da PwC ou com ela relacionada, agentes ou colaboradores serão responsáveis perante o utilizador ou terceiros pelas decisões ou acções adoptadas por estes com base na informação veiculada pelo simulador ou por quaisquer danos específicos ou similares, mesmo após ter conhecimento dos possíveis danos daí decorrentes.</t>
  </si>
  <si>
    <t>(3) O cálculo de 2012 assume apenas pensões pagas pela CGA e CNP.</t>
  </si>
  <si>
    <t>(2) O simulador inclui a dedução da Contribuição Extraordinária de Solidariedade (CES).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</si>
</sst>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0"/>
  </numFmts>
  <fonts count="68">
    <font>
      <sz val="10"/>
      <color theme="1"/>
      <name val="Arial"/>
      <family val="2"/>
    </font>
    <font>
      <sz val="11"/>
      <color indexed="8"/>
      <name val="Arial"/>
      <family val="2"/>
    </font>
    <font>
      <sz val="10"/>
      <name val="Arial"/>
      <family val="2"/>
    </font>
    <font>
      <b/>
      <sz val="10"/>
      <color indexed="8"/>
      <name val="Arial"/>
      <family val="2"/>
    </font>
    <font>
      <sz val="10"/>
      <color indexed="8"/>
      <name val="Arial"/>
      <family val="2"/>
    </font>
    <font>
      <b/>
      <sz val="12"/>
      <color indexed="8"/>
      <name val="Arial"/>
      <family val="2"/>
    </font>
    <font>
      <sz val="10"/>
      <color indexed="8"/>
      <name val="Courier New"/>
      <family val="3"/>
    </font>
    <font>
      <b/>
      <sz val="14"/>
      <name val="Arial"/>
      <family val="2"/>
    </font>
    <font>
      <b/>
      <sz val="10"/>
      <name val="Arial"/>
      <family val="2"/>
    </font>
    <font>
      <sz val="8"/>
      <name val="Arial"/>
      <family val="2"/>
    </font>
    <font>
      <b/>
      <sz val="10"/>
      <color indexed="8"/>
      <name val="Courier New"/>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3"/>
      <name val="Arial"/>
      <family val="2"/>
    </font>
    <font>
      <b/>
      <sz val="13"/>
      <color indexed="53"/>
      <name val="Arial"/>
      <family val="2"/>
    </font>
    <font>
      <b/>
      <sz val="11"/>
      <color indexed="53"/>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3"/>
      <name val="Georgia"/>
      <family val="2"/>
    </font>
    <font>
      <sz val="10"/>
      <color indexed="10"/>
      <name val="Arial"/>
      <family val="2"/>
    </font>
    <font>
      <b/>
      <sz val="11"/>
      <color indexed="8"/>
      <name val="Arial"/>
      <family val="2"/>
    </font>
    <font>
      <sz val="10"/>
      <color indexed="8"/>
      <name val="Georgia"/>
      <family val="1"/>
    </font>
    <font>
      <b/>
      <sz val="10"/>
      <color indexed="8"/>
      <name val="Georgia"/>
      <family val="1"/>
    </font>
    <font>
      <b/>
      <sz val="18"/>
      <color indexed="8"/>
      <name val="Georgia"/>
      <family val="1"/>
    </font>
    <font>
      <b/>
      <sz val="16"/>
      <color indexed="53"/>
      <name val="Georgia"/>
      <family val="1"/>
    </font>
    <font>
      <b/>
      <sz val="14"/>
      <color indexed="53"/>
      <name val="Georgia"/>
      <family val="1"/>
    </font>
    <font>
      <b/>
      <sz val="10"/>
      <name val="Georgia"/>
      <family val="1"/>
    </font>
    <font>
      <sz val="10"/>
      <name val="Georgia"/>
      <family val="1"/>
    </font>
    <font>
      <b/>
      <sz val="12"/>
      <color indexed="8"/>
      <name val="Georgia"/>
      <family val="1"/>
    </font>
    <font>
      <i/>
      <sz val="10"/>
      <color indexed="8"/>
      <name val="Georgia"/>
      <family val="1"/>
    </font>
    <font>
      <b/>
      <sz val="15"/>
      <color indexed="9"/>
      <name val="Georgia"/>
      <family val="1"/>
    </font>
    <font>
      <b/>
      <sz val="18"/>
      <color indexed="60"/>
      <name val="Georgia"/>
      <family val="1"/>
    </font>
    <font>
      <sz val="14"/>
      <color indexed="8"/>
      <name val="Georgia"/>
      <family val="1"/>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Georgia"/>
      <family val="2"/>
    </font>
    <font>
      <b/>
      <sz val="10"/>
      <color theme="1"/>
      <name val="Arial"/>
      <family val="2"/>
    </font>
    <font>
      <sz val="10"/>
      <color rgb="FFFF0000"/>
      <name val="Arial"/>
      <family val="2"/>
    </font>
    <font>
      <b/>
      <sz val="11"/>
      <color theme="1"/>
      <name val="Arial"/>
      <family val="2"/>
    </font>
    <font>
      <sz val="11"/>
      <color theme="1"/>
      <name val="Arial"/>
      <family val="2"/>
    </font>
    <font>
      <sz val="10"/>
      <color theme="1"/>
      <name val="Georgia"/>
      <family val="1"/>
    </font>
    <font>
      <b/>
      <sz val="10"/>
      <color theme="1"/>
      <name val="Georgia"/>
      <family val="1"/>
    </font>
    <font>
      <b/>
      <sz val="18"/>
      <color theme="1"/>
      <name val="Georgia"/>
      <family val="1"/>
    </font>
    <font>
      <b/>
      <sz val="16"/>
      <color theme="4"/>
      <name val="Georgia"/>
      <family val="1"/>
    </font>
    <font>
      <b/>
      <sz val="14"/>
      <color theme="4"/>
      <name val="Georgia"/>
      <family val="1"/>
    </font>
    <font>
      <b/>
      <sz val="12"/>
      <color theme="1"/>
      <name val="Georgia"/>
      <family val="1"/>
    </font>
    <font>
      <i/>
      <sz val="10"/>
      <color theme="1"/>
      <name val="Georgia"/>
      <family val="1"/>
    </font>
    <font>
      <b/>
      <sz val="18"/>
      <color theme="3" tint="-0.4999699890613556"/>
      <name val="Georgia"/>
      <family val="1"/>
    </font>
    <font>
      <sz val="14"/>
      <color theme="1"/>
      <name val="Georgia"/>
      <family val="1"/>
    </font>
    <font>
      <b/>
      <sz val="15"/>
      <color theme="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style="thin"/>
      <right/>
      <top style="thin"/>
      <bottom/>
    </border>
    <border>
      <left style="thin"/>
      <right/>
      <top/>
      <bottom/>
    </border>
    <border>
      <left/>
      <right/>
      <top style="thin"/>
      <bottom/>
    </border>
    <border>
      <left style="thin"/>
      <right/>
      <top/>
      <bottom style="thin"/>
    </border>
    <border>
      <left style="thin"/>
      <right style="thin"/>
      <top/>
      <bottom style="thin"/>
    </border>
    <border>
      <left style="medium"/>
      <right style="medium"/>
      <top style="medium"/>
      <bottom/>
    </border>
    <border>
      <left/>
      <right style="medium"/>
      <top style="medium"/>
      <bottom/>
    </border>
    <border>
      <left style="medium"/>
      <right style="medium"/>
      <top/>
      <bottom/>
    </border>
    <border>
      <left/>
      <right style="medium"/>
      <top/>
      <bottom/>
    </border>
    <border>
      <left style="medium"/>
      <right style="thin"/>
      <top style="thin"/>
      <bottom style="medium"/>
    </border>
    <border>
      <left/>
      <right/>
      <top style="thin"/>
      <bottom style="medium"/>
    </border>
    <border>
      <left style="medium"/>
      <right style="medium"/>
      <top/>
      <bottom style="medium"/>
    </border>
    <border>
      <left/>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style="medium"/>
      <right/>
      <top/>
      <bottom/>
    </border>
    <border>
      <left/>
      <right style="medium">
        <color theme="4"/>
      </right>
      <top/>
      <bottom style="medium">
        <color theme="4"/>
      </bottom>
    </border>
    <border>
      <left style="medium">
        <color theme="4"/>
      </left>
      <right style="medium">
        <color theme="4"/>
      </right>
      <top style="medium">
        <color theme="4"/>
      </top>
      <bottom style="medium">
        <color theme="4"/>
      </bottom>
    </border>
    <border>
      <left/>
      <right style="medium">
        <color theme="4"/>
      </right>
      <top style="medium">
        <color theme="4"/>
      </top>
      <bottom style="medium">
        <color theme="4"/>
      </bottom>
    </border>
    <border>
      <left style="medium"/>
      <right/>
      <top/>
      <bottom style="medium"/>
    </border>
    <border>
      <left/>
      <right style="thin"/>
      <top style="thin"/>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4">
    <xf numFmtId="0" fontId="0" fillId="0" borderId="0" xfId="0" applyFont="1" applyAlignment="1">
      <alignment/>
    </xf>
    <xf numFmtId="0" fontId="4" fillId="0" borderId="0" xfId="55" applyFont="1">
      <alignment/>
      <protection/>
    </xf>
    <xf numFmtId="0" fontId="4" fillId="0" borderId="0" xfId="55" applyFont="1" applyFill="1">
      <alignment/>
      <protection/>
    </xf>
    <xf numFmtId="165" fontId="6" fillId="0" borderId="10" xfId="60" applyNumberFormat="1" applyFont="1" applyFill="1" applyBorder="1" applyAlignment="1">
      <alignment/>
    </xf>
    <xf numFmtId="165" fontId="6" fillId="0" borderId="11" xfId="60" applyNumberFormat="1" applyFont="1" applyFill="1" applyBorder="1" applyAlignment="1">
      <alignment/>
    </xf>
    <xf numFmtId="165" fontId="6" fillId="0" borderId="0" xfId="60" applyNumberFormat="1" applyFont="1" applyFill="1" applyBorder="1" applyAlignment="1">
      <alignment/>
    </xf>
    <xf numFmtId="0" fontId="0" fillId="0" borderId="0" xfId="0" applyBorder="1" applyAlignment="1">
      <alignment/>
    </xf>
    <xf numFmtId="0" fontId="0" fillId="0" borderId="12" xfId="0" applyBorder="1" applyAlignment="1">
      <alignment/>
    </xf>
    <xf numFmtId="0" fontId="56" fillId="0" borderId="0" xfId="0" applyFont="1" applyAlignment="1">
      <alignment/>
    </xf>
    <xf numFmtId="10" fontId="4" fillId="0" borderId="0" xfId="59" applyNumberFormat="1" applyFont="1" applyAlignment="1">
      <alignment/>
    </xf>
    <xf numFmtId="0" fontId="57" fillId="0" borderId="0" xfId="0" applyFont="1" applyAlignment="1">
      <alignment/>
    </xf>
    <xf numFmtId="0" fontId="0" fillId="0" borderId="12" xfId="0" applyBorder="1" applyAlignment="1">
      <alignment horizontal="center" vertical="center"/>
    </xf>
    <xf numFmtId="0" fontId="58" fillId="0" borderId="0" xfId="0" applyFont="1" applyAlignment="1">
      <alignment/>
    </xf>
    <xf numFmtId="4" fontId="6" fillId="0" borderId="0"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4" fillId="0" borderId="0" xfId="0" applyFont="1" applyFill="1" applyAlignment="1">
      <alignment horizontal="centerContinuous"/>
    </xf>
    <xf numFmtId="4" fontId="6" fillId="0" borderId="13" xfId="0" applyNumberFormat="1" applyFont="1" applyFill="1" applyBorder="1" applyAlignment="1">
      <alignment/>
    </xf>
    <xf numFmtId="10" fontId="4" fillId="33" borderId="0" xfId="59" applyNumberFormat="1" applyFont="1" applyFill="1" applyAlignment="1">
      <alignment/>
    </xf>
    <xf numFmtId="0" fontId="0" fillId="33" borderId="0" xfId="0" applyFill="1" applyAlignment="1">
      <alignment/>
    </xf>
    <xf numFmtId="0" fontId="6" fillId="0" borderId="14" xfId="0" applyFont="1" applyFill="1" applyBorder="1" applyAlignment="1">
      <alignment/>
    </xf>
    <xf numFmtId="4" fontId="6" fillId="0" borderId="15" xfId="0" applyNumberFormat="1" applyFont="1" applyFill="1" applyBorder="1" applyAlignment="1">
      <alignment/>
    </xf>
    <xf numFmtId="0" fontId="4" fillId="0" borderId="0" xfId="56" applyFont="1">
      <alignment/>
      <protection/>
    </xf>
    <xf numFmtId="0" fontId="4" fillId="0" borderId="0" xfId="56" applyFont="1" applyFill="1">
      <alignment/>
      <protection/>
    </xf>
    <xf numFmtId="3" fontId="4" fillId="0" borderId="0" xfId="56" applyNumberFormat="1" applyFont="1" applyFill="1">
      <alignment/>
      <protection/>
    </xf>
    <xf numFmtId="0" fontId="3" fillId="0" borderId="0" xfId="56" applyFont="1" applyFill="1" applyAlignment="1" quotePrefix="1">
      <alignment horizontal="centerContinuous"/>
      <protection/>
    </xf>
    <xf numFmtId="0" fontId="4" fillId="0" borderId="0" xfId="56" applyFont="1" applyFill="1" applyAlignment="1">
      <alignment horizontal="centerContinuous"/>
      <protection/>
    </xf>
    <xf numFmtId="0" fontId="5" fillId="0" borderId="0" xfId="56" applyFont="1" applyFill="1" applyAlignment="1">
      <alignment horizontal="centerContinuous"/>
      <protection/>
    </xf>
    <xf numFmtId="0" fontId="4" fillId="0" borderId="14" xfId="56" applyFont="1" applyFill="1" applyBorder="1">
      <alignment/>
      <protection/>
    </xf>
    <xf numFmtId="3" fontId="4" fillId="0" borderId="16" xfId="56" applyNumberFormat="1" applyFont="1" applyFill="1" applyBorder="1">
      <alignment/>
      <protection/>
    </xf>
    <xf numFmtId="0" fontId="4" fillId="0" borderId="10" xfId="56" applyFont="1" applyFill="1" applyBorder="1">
      <alignment/>
      <protection/>
    </xf>
    <xf numFmtId="0" fontId="6" fillId="0" borderId="15" xfId="56" applyFont="1" applyFill="1" applyBorder="1">
      <alignment/>
      <protection/>
    </xf>
    <xf numFmtId="4" fontId="6" fillId="0" borderId="0" xfId="56" applyNumberFormat="1" applyFont="1" applyFill="1" applyBorder="1" applyProtection="1">
      <alignment/>
      <protection/>
    </xf>
    <xf numFmtId="165" fontId="6" fillId="0" borderId="15" xfId="60" applyNumberFormat="1" applyFont="1" applyFill="1" applyBorder="1" applyAlignment="1">
      <alignment horizontal="right"/>
    </xf>
    <xf numFmtId="4" fontId="4" fillId="0" borderId="0" xfId="56" applyNumberFormat="1" applyFont="1">
      <alignment/>
      <protection/>
    </xf>
    <xf numFmtId="165" fontId="6" fillId="0" borderId="0" xfId="60" applyNumberFormat="1" applyFont="1" applyBorder="1" applyAlignment="1">
      <alignment horizontal="right"/>
    </xf>
    <xf numFmtId="165" fontId="6" fillId="0" borderId="11" xfId="60" applyNumberFormat="1" applyFont="1" applyFill="1" applyBorder="1" applyAlignment="1">
      <alignment horizontal="right"/>
    </xf>
    <xf numFmtId="166" fontId="4" fillId="0" borderId="0" xfId="56" applyNumberFormat="1" applyFont="1">
      <alignment/>
      <protection/>
    </xf>
    <xf numFmtId="4" fontId="6" fillId="0" borderId="0" xfId="56" applyNumberFormat="1" applyFont="1" applyFill="1" applyBorder="1">
      <alignment/>
      <protection/>
    </xf>
    <xf numFmtId="0" fontId="4" fillId="0" borderId="0" xfId="56" applyFont="1" applyBorder="1">
      <alignment/>
      <protection/>
    </xf>
    <xf numFmtId="4" fontId="6" fillId="0" borderId="13" xfId="56" applyNumberFormat="1" applyFont="1" applyFill="1" applyBorder="1">
      <alignment/>
      <protection/>
    </xf>
    <xf numFmtId="165" fontId="6" fillId="0" borderId="17" xfId="60" applyNumberFormat="1" applyFont="1" applyFill="1" applyBorder="1" applyAlignment="1">
      <alignment horizontal="right"/>
    </xf>
    <xf numFmtId="165" fontId="6" fillId="0" borderId="18" xfId="60" applyNumberFormat="1" applyFont="1" applyFill="1" applyBorder="1" applyAlignment="1">
      <alignment horizontal="right"/>
    </xf>
    <xf numFmtId="0" fontId="6" fillId="0" borderId="0" xfId="56" applyFont="1" applyFill="1" applyBorder="1">
      <alignment/>
      <protection/>
    </xf>
    <xf numFmtId="165" fontId="6" fillId="0" borderId="0" xfId="60" applyNumberFormat="1" applyFont="1" applyFill="1" applyBorder="1" applyAlignment="1">
      <alignment horizontal="right"/>
    </xf>
    <xf numFmtId="165" fontId="6" fillId="0" borderId="0" xfId="60" applyNumberFormat="1" applyFont="1" applyBorder="1" applyAlignment="1">
      <alignment/>
    </xf>
    <xf numFmtId="4" fontId="4" fillId="0" borderId="0" xfId="56" applyNumberFormat="1" applyFont="1" applyBorder="1">
      <alignment/>
      <protection/>
    </xf>
    <xf numFmtId="0" fontId="4" fillId="0" borderId="0" xfId="56" applyFont="1" applyFill="1" applyBorder="1">
      <alignment/>
      <protection/>
    </xf>
    <xf numFmtId="0" fontId="3" fillId="0" borderId="0" xfId="56" applyFont="1" applyFill="1" applyBorder="1" applyAlignment="1" quotePrefix="1">
      <alignment horizontal="centerContinuous"/>
      <protection/>
    </xf>
    <xf numFmtId="0" fontId="4" fillId="0" borderId="0" xfId="56" applyFont="1" applyFill="1" applyBorder="1" applyAlignment="1">
      <alignment horizontal="centerContinuous"/>
      <protection/>
    </xf>
    <xf numFmtId="0" fontId="3" fillId="0" borderId="0" xfId="56" applyFont="1" applyFill="1" applyBorder="1" applyAlignment="1">
      <alignment horizontal="centerContinuous"/>
      <protection/>
    </xf>
    <xf numFmtId="3" fontId="4" fillId="0" borderId="0" xfId="56" applyNumberFormat="1" applyFont="1" applyFill="1" applyBorder="1">
      <alignment/>
      <protection/>
    </xf>
    <xf numFmtId="165" fontId="4" fillId="0" borderId="0" xfId="60" applyNumberFormat="1" applyFont="1" applyFill="1" applyBorder="1" applyAlignment="1">
      <alignment/>
    </xf>
    <xf numFmtId="4" fontId="6" fillId="0" borderId="15" xfId="56" applyNumberFormat="1" applyFont="1" applyFill="1" applyBorder="1">
      <alignment/>
      <protection/>
    </xf>
    <xf numFmtId="10" fontId="4" fillId="0" borderId="0" xfId="59" applyNumberFormat="1" applyFont="1" applyFill="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NumberFormat="1" applyBorder="1" applyAlignment="1">
      <alignment horizontal="center"/>
    </xf>
    <xf numFmtId="0" fontId="0" fillId="0" borderId="13" xfId="0" applyBorder="1" applyAlignment="1">
      <alignment horizontal="center"/>
    </xf>
    <xf numFmtId="0" fontId="0" fillId="0" borderId="0" xfId="0" applyFill="1" applyAlignment="1">
      <alignment/>
    </xf>
    <xf numFmtId="0" fontId="56" fillId="33" borderId="0" xfId="0" applyFont="1" applyFill="1" applyAlignment="1">
      <alignment horizontal="center" vertical="center"/>
    </xf>
    <xf numFmtId="0" fontId="3" fillId="0" borderId="0" xfId="0" applyFont="1" applyFill="1" applyAlignment="1" quotePrefix="1">
      <alignment horizontal="centerContinuous"/>
    </xf>
    <xf numFmtId="4" fontId="6" fillId="0" borderId="16" xfId="0" applyNumberFormat="1" applyFont="1" applyFill="1" applyBorder="1" applyAlignment="1" applyProtection="1">
      <alignment/>
      <protection/>
    </xf>
    <xf numFmtId="165" fontId="6" fillId="0" borderId="14" xfId="60" applyNumberFormat="1" applyFont="1" applyFill="1" applyBorder="1" applyAlignment="1">
      <alignment horizontal="right"/>
    </xf>
    <xf numFmtId="4" fontId="6" fillId="0" borderId="0" xfId="0" applyNumberFormat="1" applyFont="1" applyFill="1" applyBorder="1" applyAlignment="1" applyProtection="1">
      <alignment/>
      <protection/>
    </xf>
    <xf numFmtId="4" fontId="6" fillId="0" borderId="17" xfId="0" applyNumberFormat="1" applyFont="1" applyFill="1" applyBorder="1" applyAlignment="1">
      <alignment/>
    </xf>
    <xf numFmtId="43" fontId="58" fillId="0" borderId="0" xfId="0" applyNumberFormat="1" applyFont="1" applyAlignment="1">
      <alignment/>
    </xf>
    <xf numFmtId="0" fontId="59" fillId="0" borderId="0" xfId="0" applyFont="1" applyAlignment="1">
      <alignment/>
    </xf>
    <xf numFmtId="0" fontId="7" fillId="0" borderId="0" xfId="0" applyFont="1" applyAlignment="1">
      <alignment/>
    </xf>
    <xf numFmtId="0" fontId="7" fillId="0" borderId="0" xfId="0" applyFont="1" applyAlignment="1">
      <alignment horizontal="left"/>
    </xf>
    <xf numFmtId="0" fontId="8" fillId="0" borderId="0" xfId="0" applyFont="1" applyAlignment="1">
      <alignment/>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0" fillId="0" borderId="25" xfId="0" applyBorder="1" applyAlignment="1">
      <alignment/>
    </xf>
    <xf numFmtId="0" fontId="9" fillId="0" borderId="26" xfId="0" applyFont="1" applyBorder="1" applyAlignment="1">
      <alignment horizontal="center"/>
    </xf>
    <xf numFmtId="164" fontId="2" fillId="0" borderId="27" xfId="0" applyNumberFormat="1" applyFont="1" applyBorder="1" applyAlignment="1">
      <alignment/>
    </xf>
    <xf numFmtId="10" fontId="0" fillId="0" borderId="27" xfId="0" applyNumberFormat="1" applyBorder="1" applyAlignment="1">
      <alignment/>
    </xf>
    <xf numFmtId="2" fontId="2" fillId="0" borderId="27" xfId="0" applyNumberFormat="1" applyFont="1" applyBorder="1" applyAlignment="1">
      <alignment horizontal="right"/>
    </xf>
    <xf numFmtId="164" fontId="0" fillId="0" borderId="27" xfId="0" applyNumberFormat="1" applyBorder="1" applyAlignment="1">
      <alignment/>
    </xf>
    <xf numFmtId="164" fontId="0" fillId="0" borderId="27" xfId="0" applyNumberFormat="1" applyFill="1" applyBorder="1" applyAlignment="1">
      <alignment/>
    </xf>
    <xf numFmtId="10" fontId="2" fillId="0" borderId="27" xfId="61" applyNumberFormat="1" applyFont="1" applyFill="1" applyBorder="1" applyAlignment="1">
      <alignment/>
    </xf>
    <xf numFmtId="4" fontId="0" fillId="0" borderId="27" xfId="0" applyNumberFormat="1" applyBorder="1" applyAlignment="1">
      <alignment/>
    </xf>
    <xf numFmtId="10" fontId="0" fillId="0" borderId="27" xfId="0" applyNumberFormat="1" applyFill="1" applyBorder="1" applyAlignment="1">
      <alignment/>
    </xf>
    <xf numFmtId="164" fontId="0" fillId="0" borderId="28" xfId="0" applyNumberFormat="1" applyBorder="1" applyAlignment="1">
      <alignment/>
    </xf>
    <xf numFmtId="164" fontId="0" fillId="0" borderId="29" xfId="0" applyNumberFormat="1" applyFill="1" applyBorder="1" applyAlignment="1">
      <alignment/>
    </xf>
    <xf numFmtId="10" fontId="2" fillId="0" borderId="29" xfId="61" applyNumberFormat="1" applyFont="1" applyFill="1" applyBorder="1" applyAlignment="1">
      <alignment/>
    </xf>
    <xf numFmtId="4" fontId="0" fillId="0" borderId="30" xfId="0" applyNumberFormat="1" applyBorder="1" applyAlignment="1">
      <alignment/>
    </xf>
    <xf numFmtId="10" fontId="0" fillId="0" borderId="29" xfId="0" applyNumberFormat="1" applyFill="1" applyBorder="1" applyAlignment="1">
      <alignment/>
    </xf>
    <xf numFmtId="164" fontId="0" fillId="0" borderId="0" xfId="0" applyNumberFormat="1" applyBorder="1" applyAlignment="1">
      <alignment/>
    </xf>
    <xf numFmtId="164" fontId="0" fillId="0" borderId="0" xfId="0" applyNumberFormat="1" applyFill="1" applyBorder="1" applyAlignment="1">
      <alignment/>
    </xf>
    <xf numFmtId="10" fontId="0" fillId="0" borderId="0" xfId="0" applyNumberFormat="1" applyFill="1" applyBorder="1" applyAlignment="1">
      <alignment/>
    </xf>
    <xf numFmtId="4" fontId="0" fillId="0" borderId="0" xfId="0" applyNumberFormat="1" applyBorder="1" applyAlignment="1">
      <alignment/>
    </xf>
    <xf numFmtId="164" fontId="2" fillId="0" borderId="28" xfId="0" applyNumberFormat="1" applyFont="1" applyBorder="1" applyAlignment="1">
      <alignment/>
    </xf>
    <xf numFmtId="164" fontId="2" fillId="0" borderId="29" xfId="0" applyNumberFormat="1" applyFont="1" applyBorder="1" applyAlignment="1">
      <alignment/>
    </xf>
    <xf numFmtId="10" fontId="0" fillId="0" borderId="29" xfId="0" applyNumberFormat="1" applyBorder="1" applyAlignment="1">
      <alignment/>
    </xf>
    <xf numFmtId="2" fontId="2" fillId="0" borderId="30" xfId="0" applyNumberFormat="1" applyFont="1" applyBorder="1" applyAlignment="1">
      <alignment horizontal="right"/>
    </xf>
    <xf numFmtId="0" fontId="0" fillId="0" borderId="0" xfId="0" applyFont="1" applyAlignment="1">
      <alignment/>
    </xf>
    <xf numFmtId="164" fontId="0" fillId="0" borderId="0" xfId="0" applyNumberFormat="1" applyFont="1" applyAlignment="1">
      <alignment/>
    </xf>
    <xf numFmtId="0" fontId="0" fillId="0" borderId="0" xfId="0" applyFont="1" applyAlignment="1">
      <alignment horizontal="right"/>
    </xf>
    <xf numFmtId="10" fontId="10" fillId="0" borderId="15" xfId="59" applyNumberFormat="1" applyFont="1" applyFill="1" applyBorder="1" applyAlignment="1">
      <alignment/>
    </xf>
    <xf numFmtId="0" fontId="8" fillId="0" borderId="31" xfId="0" applyFont="1" applyBorder="1" applyAlignment="1">
      <alignment horizontal="center"/>
    </xf>
    <xf numFmtId="0" fontId="8" fillId="0" borderId="32" xfId="0" applyFont="1" applyBorder="1" applyAlignment="1">
      <alignment horizontal="center"/>
    </xf>
    <xf numFmtId="0" fontId="2" fillId="0" borderId="33" xfId="0" applyFont="1" applyBorder="1" applyAlignment="1">
      <alignment horizontal="center"/>
    </xf>
    <xf numFmtId="0" fontId="2" fillId="0" borderId="0" xfId="0" applyFont="1" applyBorder="1" applyAlignment="1">
      <alignment horizontal="center"/>
    </xf>
    <xf numFmtId="44" fontId="0" fillId="0" borderId="0" xfId="44" applyFont="1" applyAlignment="1">
      <alignment/>
    </xf>
    <xf numFmtId="44" fontId="4" fillId="0" borderId="0" xfId="44" applyFont="1" applyAlignment="1">
      <alignment/>
    </xf>
    <xf numFmtId="0" fontId="58" fillId="0" borderId="0" xfId="44" applyNumberFormat="1" applyFont="1" applyAlignment="1">
      <alignment/>
    </xf>
    <xf numFmtId="0" fontId="56" fillId="0" borderId="15" xfId="0" applyFont="1" applyBorder="1" applyAlignment="1">
      <alignment/>
    </xf>
    <xf numFmtId="0" fontId="56" fillId="33" borderId="15" xfId="0" applyFont="1" applyFill="1" applyBorder="1" applyAlignment="1">
      <alignment horizontal="center" vertical="center"/>
    </xf>
    <xf numFmtId="0" fontId="4" fillId="0" borderId="15" xfId="55" applyFont="1" applyBorder="1">
      <alignment/>
      <protection/>
    </xf>
    <xf numFmtId="0" fontId="0" fillId="0" borderId="15" xfId="0" applyBorder="1" applyAlignment="1">
      <alignment horizontal="center"/>
    </xf>
    <xf numFmtId="0" fontId="0" fillId="0" borderId="15" xfId="0" applyFill="1" applyBorder="1" applyAlignment="1">
      <alignment horizontal="center" vertical="center"/>
    </xf>
    <xf numFmtId="0" fontId="4" fillId="0" borderId="15" xfId="56" applyFont="1" applyBorder="1">
      <alignment/>
      <protection/>
    </xf>
    <xf numFmtId="164" fontId="0" fillId="0" borderId="0" xfId="44" applyNumberFormat="1" applyFont="1" applyAlignment="1">
      <alignment/>
    </xf>
    <xf numFmtId="0" fontId="0" fillId="34" borderId="0" xfId="0" applyFill="1" applyAlignment="1" applyProtection="1">
      <alignment/>
      <protection hidden="1"/>
    </xf>
    <xf numFmtId="0" fontId="0" fillId="0" borderId="0" xfId="0" applyAlignment="1" applyProtection="1">
      <alignment/>
      <protection hidden="1"/>
    </xf>
    <xf numFmtId="0" fontId="60" fillId="34" borderId="0" xfId="0" applyFont="1" applyFill="1" applyAlignment="1" applyProtection="1">
      <alignment vertical="center" wrapText="1"/>
      <protection hidden="1"/>
    </xf>
    <xf numFmtId="0" fontId="60" fillId="34" borderId="0" xfId="0" applyFont="1" applyFill="1" applyAlignment="1" applyProtection="1">
      <alignment vertical="center"/>
      <protection hidden="1"/>
    </xf>
    <xf numFmtId="10" fontId="61" fillId="34" borderId="0" xfId="0" applyNumberFormat="1" applyFont="1" applyFill="1" applyAlignment="1" applyProtection="1">
      <alignment horizontal="center" vertical="center"/>
      <protection hidden="1"/>
    </xf>
    <xf numFmtId="0" fontId="60" fillId="34" borderId="0" xfId="0" applyFont="1" applyFill="1" applyAlignment="1" applyProtection="1">
      <alignment horizontal="right" vertical="center"/>
      <protection hidden="1"/>
    </xf>
    <xf numFmtId="0" fontId="59" fillId="34" borderId="0" xfId="0" applyFont="1" applyFill="1" applyBorder="1" applyAlignment="1" applyProtection="1">
      <alignment horizontal="right" vertical="center"/>
      <protection hidden="1"/>
    </xf>
    <xf numFmtId="0" fontId="58" fillId="34" borderId="0" xfId="0" applyFont="1" applyFill="1" applyBorder="1" applyAlignment="1" applyProtection="1">
      <alignment horizontal="right" vertical="center"/>
      <protection hidden="1"/>
    </xf>
    <xf numFmtId="164" fontId="59" fillId="34" borderId="0" xfId="0" applyNumberFormat="1" applyFont="1" applyFill="1" applyBorder="1" applyAlignment="1" applyProtection="1">
      <alignment horizontal="right" vertical="center"/>
      <protection hidden="1"/>
    </xf>
    <xf numFmtId="0" fontId="60" fillId="34" borderId="0" xfId="0" applyFont="1" applyFill="1" applyBorder="1" applyAlignment="1" applyProtection="1">
      <alignment vertical="center"/>
      <protection hidden="1"/>
    </xf>
    <xf numFmtId="0" fontId="58" fillId="34" borderId="0" xfId="0" applyFont="1" applyFill="1" applyAlignment="1" applyProtection="1">
      <alignment horizontal="left" wrapText="1"/>
      <protection hidden="1"/>
    </xf>
    <xf numFmtId="0" fontId="58" fillId="34" borderId="0" xfId="0" applyFont="1" applyFill="1" applyAlignment="1" applyProtection="1">
      <alignment/>
      <protection hidden="1"/>
    </xf>
    <xf numFmtId="164" fontId="61" fillId="34" borderId="0" xfId="0" applyNumberFormat="1" applyFont="1" applyFill="1" applyAlignment="1" applyProtection="1">
      <alignment/>
      <protection hidden="1"/>
    </xf>
    <xf numFmtId="164" fontId="62" fillId="34" borderId="0" xfId="0" applyNumberFormat="1" applyFont="1" applyFill="1" applyAlignment="1" applyProtection="1">
      <alignment/>
      <protection hidden="1"/>
    </xf>
    <xf numFmtId="0" fontId="54" fillId="34" borderId="0" xfId="0" applyFont="1" applyFill="1" applyBorder="1" applyAlignment="1" applyProtection="1">
      <alignment/>
      <protection hidden="1"/>
    </xf>
    <xf numFmtId="0" fontId="0" fillId="34" borderId="0" xfId="0" applyFill="1" applyBorder="1" applyAlignment="1" applyProtection="1">
      <alignment/>
      <protection hidden="1"/>
    </xf>
    <xf numFmtId="0" fontId="58" fillId="0" borderId="0" xfId="0" applyFont="1" applyAlignment="1" applyProtection="1">
      <alignment/>
      <protection hidden="1"/>
    </xf>
    <xf numFmtId="0" fontId="0" fillId="0" borderId="0" xfId="0" applyBorder="1" applyAlignment="1" applyProtection="1">
      <alignment/>
      <protection hidden="1"/>
    </xf>
    <xf numFmtId="0" fontId="59" fillId="0" borderId="0" xfId="0" applyFont="1" applyAlignment="1" applyProtection="1">
      <alignment horizontal="center" vertical="center"/>
      <protection hidden="1"/>
    </xf>
    <xf numFmtId="0" fontId="59" fillId="34" borderId="0" xfId="0" applyFont="1" applyFill="1" applyAlignment="1" applyProtection="1">
      <alignment horizontal="center" vertical="center"/>
      <protection hidden="1"/>
    </xf>
    <xf numFmtId="0" fontId="0" fillId="34" borderId="0" xfId="0" applyFill="1" applyAlignment="1" applyProtection="1">
      <alignment horizontal="right" vertical="center"/>
      <protection hidden="1"/>
    </xf>
    <xf numFmtId="0" fontId="32" fillId="34" borderId="34" xfId="0" applyFont="1" applyFill="1" applyBorder="1" applyAlignment="1" applyProtection="1">
      <alignment/>
      <protection hidden="1"/>
    </xf>
    <xf numFmtId="164" fontId="33" fillId="34" borderId="35" xfId="0" applyNumberFormat="1" applyFont="1" applyFill="1" applyBorder="1" applyAlignment="1" applyProtection="1">
      <alignment/>
      <protection hidden="1"/>
    </xf>
    <xf numFmtId="0" fontId="32" fillId="34" borderId="36" xfId="0" applyFont="1" applyFill="1" applyBorder="1" applyAlignment="1" applyProtection="1">
      <alignment/>
      <protection hidden="1"/>
    </xf>
    <xf numFmtId="0" fontId="58" fillId="34" borderId="0" xfId="0" applyFont="1" applyFill="1" applyBorder="1" applyAlignment="1" applyProtection="1">
      <alignment horizontal="center" vertical="center"/>
      <protection hidden="1"/>
    </xf>
    <xf numFmtId="14" fontId="0" fillId="0" borderId="0" xfId="0" applyNumberFormat="1" applyAlignment="1" applyProtection="1">
      <alignment/>
      <protection hidden="1"/>
    </xf>
    <xf numFmtId="0" fontId="0" fillId="34" borderId="0" xfId="0" applyFill="1" applyAlignment="1" applyProtection="1">
      <alignment horizontal="right"/>
      <protection hidden="1"/>
    </xf>
    <xf numFmtId="164" fontId="58" fillId="34" borderId="0" xfId="0" applyNumberFormat="1" applyFont="1" applyFill="1" applyAlignment="1" applyProtection="1">
      <alignment/>
      <protection hidden="1"/>
    </xf>
    <xf numFmtId="0" fontId="63" fillId="34" borderId="0" xfId="0" applyFont="1" applyFill="1" applyAlignment="1" applyProtection="1">
      <alignment/>
      <protection hidden="1"/>
    </xf>
    <xf numFmtId="164" fontId="59" fillId="34" borderId="0" xfId="0" applyNumberFormat="1" applyFont="1" applyFill="1" applyAlignment="1" applyProtection="1">
      <alignment/>
      <protection hidden="1"/>
    </xf>
    <xf numFmtId="164" fontId="0" fillId="34" borderId="0" xfId="0" applyNumberFormat="1" applyFill="1" applyAlignment="1" applyProtection="1">
      <alignment/>
      <protection hidden="1"/>
    </xf>
    <xf numFmtId="0" fontId="59" fillId="34" borderId="0" xfId="0" applyFont="1" applyFill="1" applyAlignment="1" applyProtection="1">
      <alignment/>
      <protection hidden="1"/>
    </xf>
    <xf numFmtId="0" fontId="64" fillId="34" borderId="0" xfId="0" applyFont="1" applyFill="1" applyAlignment="1" applyProtection="1">
      <alignment/>
      <protection hidden="1"/>
    </xf>
    <xf numFmtId="0" fontId="0" fillId="0" borderId="0" xfId="0" applyAlignment="1" applyProtection="1">
      <alignment wrapText="1"/>
      <protection hidden="1"/>
    </xf>
    <xf numFmtId="0" fontId="58" fillId="34" borderId="32" xfId="0" applyFont="1" applyFill="1" applyBorder="1" applyAlignment="1" applyProtection="1">
      <alignment horizontal="center" vertical="center" wrapText="1"/>
      <protection hidden="1"/>
    </xf>
    <xf numFmtId="0" fontId="58" fillId="34" borderId="0" xfId="0" applyFont="1" applyFill="1" applyBorder="1" applyAlignment="1" applyProtection="1">
      <alignment horizontal="center" vertical="center" wrapText="1"/>
      <protection hidden="1"/>
    </xf>
    <xf numFmtId="0" fontId="58" fillId="34" borderId="32" xfId="0" applyFont="1" applyFill="1" applyBorder="1" applyAlignment="1" applyProtection="1">
      <alignment horizontal="center" vertical="center"/>
      <protection hidden="1"/>
    </xf>
    <xf numFmtId="0" fontId="58" fillId="34" borderId="0" xfId="0" applyFont="1" applyFill="1" applyBorder="1" applyAlignment="1" applyProtection="1">
      <alignment horizontal="center" vertical="center"/>
      <protection hidden="1"/>
    </xf>
    <xf numFmtId="0" fontId="65" fillId="34" borderId="0" xfId="0" applyFont="1" applyFill="1" applyAlignment="1" applyProtection="1">
      <alignment horizontal="center" vertical="center" wrapText="1"/>
      <protection hidden="1"/>
    </xf>
    <xf numFmtId="0" fontId="65" fillId="34" borderId="0" xfId="0" applyFont="1" applyFill="1" applyAlignment="1" applyProtection="1">
      <alignment horizontal="center" vertical="center"/>
      <protection hidden="1"/>
    </xf>
    <xf numFmtId="0" fontId="66" fillId="34" borderId="0" xfId="0" applyFont="1" applyFill="1" applyAlignment="1" applyProtection="1">
      <alignment horizontal="left" vertical="center" wrapText="1"/>
      <protection hidden="1"/>
    </xf>
    <xf numFmtId="0" fontId="59" fillId="34" borderId="0" xfId="0" applyFont="1" applyFill="1" applyBorder="1" applyAlignment="1" applyProtection="1">
      <alignment horizontal="right" vertical="center"/>
      <protection hidden="1"/>
    </xf>
    <xf numFmtId="0" fontId="59" fillId="34" borderId="22" xfId="0" applyFont="1" applyFill="1" applyBorder="1" applyAlignment="1" applyProtection="1">
      <alignment horizontal="right" vertical="center"/>
      <protection hidden="1"/>
    </xf>
    <xf numFmtId="164" fontId="59" fillId="2" borderId="31" xfId="0" applyNumberFormat="1" applyFont="1" applyFill="1" applyBorder="1" applyAlignment="1" applyProtection="1">
      <alignment horizontal="right" vertical="center"/>
      <protection locked="0"/>
    </xf>
    <xf numFmtId="164" fontId="59" fillId="2" borderId="20" xfId="0" applyNumberFormat="1" applyFont="1" applyFill="1" applyBorder="1" applyAlignment="1" applyProtection="1">
      <alignment horizontal="right" vertical="center"/>
      <protection locked="0"/>
    </xf>
    <xf numFmtId="164" fontId="59" fillId="2" borderId="37" xfId="0" applyNumberFormat="1" applyFont="1" applyFill="1" applyBorder="1" applyAlignment="1" applyProtection="1">
      <alignment horizontal="right" vertical="center"/>
      <protection locked="0"/>
    </xf>
    <xf numFmtId="164" fontId="59" fillId="2" borderId="26" xfId="0" applyNumberFormat="1" applyFont="1" applyFill="1" applyBorder="1" applyAlignment="1" applyProtection="1">
      <alignment horizontal="right" vertical="center"/>
      <protection locked="0"/>
    </xf>
    <xf numFmtId="164" fontId="61" fillId="34" borderId="0" xfId="0" applyNumberFormat="1" applyFont="1" applyFill="1" applyAlignment="1" applyProtection="1">
      <alignment horizontal="center" vertical="center"/>
      <protection hidden="1"/>
    </xf>
    <xf numFmtId="0" fontId="0" fillId="0" borderId="0" xfId="0" applyNumberForma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NumberFormat="1" applyAlignment="1" applyProtection="1">
      <alignment vertical="center" wrapText="1"/>
      <protection hidden="1"/>
    </xf>
    <xf numFmtId="0" fontId="67" fillId="20" borderId="0" xfId="0" applyFont="1" applyFill="1" applyAlignment="1" applyProtection="1">
      <alignment horizontal="center" vertical="center"/>
      <protection hidden="1"/>
    </xf>
    <xf numFmtId="0" fontId="59" fillId="2" borderId="31" xfId="0" applyFont="1" applyFill="1" applyBorder="1" applyAlignment="1" applyProtection="1">
      <alignment horizontal="right" vertical="center"/>
      <protection locked="0"/>
    </xf>
    <xf numFmtId="0" fontId="59" fillId="2" borderId="20" xfId="0" applyFont="1" applyFill="1" applyBorder="1" applyAlignment="1" applyProtection="1">
      <alignment horizontal="right" vertical="center"/>
      <protection locked="0"/>
    </xf>
    <xf numFmtId="0" fontId="59" fillId="2" borderId="37" xfId="0" applyFont="1" applyFill="1" applyBorder="1" applyAlignment="1" applyProtection="1">
      <alignment horizontal="right" vertical="center"/>
      <protection locked="0"/>
    </xf>
    <xf numFmtId="0" fontId="59" fillId="2" borderId="26" xfId="0" applyFont="1" applyFill="1" applyBorder="1" applyAlignment="1" applyProtection="1">
      <alignment horizontal="right" vertical="center"/>
      <protection locked="0"/>
    </xf>
    <xf numFmtId="0" fontId="59" fillId="2" borderId="31" xfId="0" applyFont="1" applyFill="1" applyBorder="1" applyAlignment="1" applyProtection="1">
      <alignment horizontal="right" vertical="center"/>
      <protection hidden="1"/>
    </xf>
    <xf numFmtId="0" fontId="59" fillId="2" borderId="20" xfId="0" applyFont="1" applyFill="1" applyBorder="1" applyAlignment="1" applyProtection="1">
      <alignment horizontal="right" vertical="center"/>
      <protection hidden="1"/>
    </xf>
    <xf numFmtId="0" fontId="59" fillId="2" borderId="37" xfId="0" applyFont="1" applyFill="1" applyBorder="1" applyAlignment="1" applyProtection="1">
      <alignment horizontal="right" vertical="center"/>
      <protection hidden="1"/>
    </xf>
    <xf numFmtId="0" fontId="59" fillId="2" borderId="26" xfId="0" applyFont="1" applyFill="1" applyBorder="1" applyAlignment="1" applyProtection="1">
      <alignment horizontal="right" vertical="center"/>
      <protection hidden="1"/>
    </xf>
    <xf numFmtId="0" fontId="3" fillId="0" borderId="0" xfId="56" applyFont="1" applyFill="1" applyBorder="1" applyAlignment="1">
      <alignment horizontal="center"/>
      <protection/>
    </xf>
    <xf numFmtId="0" fontId="3" fillId="0" borderId="0" xfId="56" applyFont="1" applyFill="1" applyAlignment="1" quotePrefix="1">
      <alignment horizontal="center" vertical="center" wrapText="1"/>
      <protection/>
    </xf>
    <xf numFmtId="0" fontId="4" fillId="0" borderId="0" xfId="56" applyFont="1" applyFill="1">
      <alignment/>
      <protection/>
    </xf>
    <xf numFmtId="3" fontId="3" fillId="0" borderId="14" xfId="56" applyNumberFormat="1" applyFont="1" applyFill="1" applyBorder="1" applyAlignment="1">
      <alignment horizontal="center" vertical="center" wrapText="1"/>
      <protection/>
    </xf>
    <xf numFmtId="3" fontId="3" fillId="0" borderId="38" xfId="56" applyNumberFormat="1" applyFont="1" applyFill="1" applyBorder="1" applyAlignment="1">
      <alignment horizontal="center" vertical="center" wrapText="1"/>
      <protection/>
    </xf>
    <xf numFmtId="3" fontId="3" fillId="0" borderId="15" xfId="56" applyNumberFormat="1" applyFont="1" applyFill="1" applyBorder="1" applyAlignment="1">
      <alignment horizontal="center" vertical="center" wrapText="1"/>
      <protection/>
    </xf>
    <xf numFmtId="3" fontId="3" fillId="0" borderId="39" xfId="56" applyNumberFormat="1" applyFont="1" applyFill="1" applyBorder="1" applyAlignment="1">
      <alignment horizontal="center" vertical="center" wrapText="1"/>
      <protection/>
    </xf>
    <xf numFmtId="0" fontId="3" fillId="0" borderId="38" xfId="56" applyFont="1" applyFill="1" applyBorder="1" applyAlignment="1">
      <alignment horizontal="center" vertical="center" wrapText="1"/>
      <protection/>
    </xf>
    <xf numFmtId="0" fontId="3" fillId="0" borderId="39" xfId="56"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8" xfId="56" applyFont="1" applyFill="1" applyBorder="1" applyAlignment="1">
      <alignment horizontal="center" vertical="center" wrapText="1"/>
      <protection/>
    </xf>
    <xf numFmtId="0" fontId="3" fillId="0" borderId="0" xfId="56" applyFont="1" applyFill="1" applyBorder="1" applyAlignment="1" quotePrefix="1">
      <alignment horizontal="center" vertical="center" wrapText="1"/>
      <protection/>
    </xf>
    <xf numFmtId="0" fontId="4" fillId="0" borderId="0" xfId="56" applyFont="1" applyFill="1" applyBorder="1">
      <alignment/>
      <protection/>
    </xf>
    <xf numFmtId="3" fontId="3" fillId="0" borderId="0" xfId="56" applyNumberFormat="1"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3" fillId="0" borderId="0" xfId="0" applyFont="1" applyFill="1" applyAlignment="1" quotePrefix="1">
      <alignment horizontal="center" vertical="center" wrapText="1"/>
    </xf>
    <xf numFmtId="0" fontId="4" fillId="0" borderId="0" xfId="0" applyFont="1" applyFill="1" applyAlignment="1">
      <alignment/>
    </xf>
    <xf numFmtId="0" fontId="8" fillId="0" borderId="31" xfId="0" applyFont="1" applyBorder="1" applyAlignment="1">
      <alignment horizontal="center"/>
    </xf>
    <xf numFmtId="0" fontId="8" fillId="0" borderId="32" xfId="0" applyFont="1" applyBorder="1" applyAlignment="1">
      <alignment horizontal="center"/>
    </xf>
    <xf numFmtId="0" fontId="2" fillId="0" borderId="33" xfId="0" applyFont="1" applyBorder="1" applyAlignment="1">
      <alignment horizontal="center"/>
    </xf>
    <xf numFmtId="0" fontId="2"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Percent 2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552450</xdr:colOff>
      <xdr:row>7</xdr:row>
      <xdr:rowOff>57150</xdr:rowOff>
    </xdr:from>
    <xdr:to>
      <xdr:col>20</xdr:col>
      <xdr:colOff>304800</xdr:colOff>
      <xdr:row>13</xdr:row>
      <xdr:rowOff>142875</xdr:rowOff>
    </xdr:to>
    <xdr:pic>
      <xdr:nvPicPr>
        <xdr:cNvPr id="1" name="Picture 3" descr="pwc.gif"/>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383125" y="1190625"/>
          <a:ext cx="19050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Orange">
      <a:dk1>
        <a:srgbClr val="000000"/>
      </a:dk1>
      <a:lt1>
        <a:sysClr val="window" lastClr="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64"/>
  <sheetViews>
    <sheetView showGridLines="0" tabSelected="1" zoomScale="80" zoomScaleNormal="80" zoomScalePageLayoutView="0" workbookViewId="0" topLeftCell="H2">
      <selection activeCell="I14" sqref="I14"/>
    </sheetView>
  </sheetViews>
  <sheetFormatPr defaultColWidth="9.140625" defaultRowHeight="12.75"/>
  <cols>
    <col min="1" max="1" width="10.28125" style="122" hidden="1" customWidth="1"/>
    <col min="2" max="5" width="0" style="122" hidden="1" customWidth="1"/>
    <col min="6" max="6" width="9.140625" style="122" customWidth="1"/>
    <col min="7" max="7" width="68.8515625" style="122" bestFit="1" customWidth="1"/>
    <col min="8" max="8" width="15.57421875" style="122" bestFit="1" customWidth="1"/>
    <col min="9" max="12" width="15.28125" style="122" bestFit="1" customWidth="1"/>
    <col min="13" max="13" width="16.57421875" style="122" customWidth="1"/>
    <col min="14" max="15" width="15.28125" style="122" bestFit="1" customWidth="1"/>
    <col min="16" max="16" width="16.7109375" style="122" customWidth="1"/>
    <col min="17" max="17" width="17.140625" style="122" bestFit="1" customWidth="1"/>
    <col min="18" max="18" width="16.7109375" style="122" customWidth="1"/>
    <col min="19" max="19" width="15.28125" style="122" bestFit="1" customWidth="1"/>
    <col min="20" max="20" width="17.00390625" style="122" bestFit="1" customWidth="1"/>
    <col min="21" max="24" width="9.140625" style="122" customWidth="1"/>
    <col min="25" max="25" width="9.8515625" style="122" bestFit="1" customWidth="1"/>
    <col min="26" max="26" width="10.140625" style="122" bestFit="1" customWidth="1"/>
    <col min="27" max="27" width="15.421875" style="122" bestFit="1" customWidth="1"/>
    <col min="28" max="30" width="9.140625" style="122" customWidth="1"/>
    <col min="31" max="31" width="11.00390625" style="122" bestFit="1" customWidth="1"/>
    <col min="32" max="16384" width="9.140625" style="122" customWidth="1"/>
  </cols>
  <sheetData>
    <row r="1" spans="1:6" ht="12.75">
      <c r="A1" s="121"/>
      <c r="B1" s="121"/>
      <c r="C1" s="121"/>
      <c r="D1" s="121"/>
      <c r="E1" s="121"/>
      <c r="F1" s="121"/>
    </row>
    <row r="2" spans="1:23" ht="12.75">
      <c r="A2" s="121"/>
      <c r="B2" s="121"/>
      <c r="C2" s="121"/>
      <c r="D2" s="121"/>
      <c r="E2" s="121"/>
      <c r="F2" s="121"/>
      <c r="G2" s="159" t="s">
        <v>41</v>
      </c>
      <c r="H2" s="160"/>
      <c r="I2" s="160"/>
      <c r="J2" s="160"/>
      <c r="K2" s="160"/>
      <c r="L2" s="160"/>
      <c r="M2" s="160"/>
      <c r="N2" s="160"/>
      <c r="O2" s="160"/>
      <c r="P2" s="160"/>
      <c r="Q2" s="160"/>
      <c r="R2" s="160"/>
      <c r="S2" s="160"/>
      <c r="T2" s="160"/>
      <c r="U2" s="160"/>
      <c r="V2" s="160"/>
      <c r="W2" s="160"/>
    </row>
    <row r="3" spans="1:23" ht="12.75">
      <c r="A3" s="121"/>
      <c r="B3" s="121"/>
      <c r="C3" s="121"/>
      <c r="D3" s="121"/>
      <c r="E3" s="121"/>
      <c r="F3" s="121"/>
      <c r="G3" s="160"/>
      <c r="H3" s="160"/>
      <c r="I3" s="160"/>
      <c r="J3" s="160"/>
      <c r="K3" s="160"/>
      <c r="L3" s="160"/>
      <c r="M3" s="160"/>
      <c r="N3" s="160"/>
      <c r="O3" s="160"/>
      <c r="P3" s="160"/>
      <c r="Q3" s="160"/>
      <c r="R3" s="160"/>
      <c r="S3" s="160"/>
      <c r="T3" s="160"/>
      <c r="U3" s="160"/>
      <c r="V3" s="160"/>
      <c r="W3" s="160"/>
    </row>
    <row r="4" spans="1:23" ht="12.75">
      <c r="A4" s="121"/>
      <c r="B4" s="121"/>
      <c r="C4" s="121"/>
      <c r="D4" s="121"/>
      <c r="E4" s="121"/>
      <c r="F4" s="121"/>
      <c r="G4" s="160"/>
      <c r="H4" s="160"/>
      <c r="I4" s="160"/>
      <c r="J4" s="160"/>
      <c r="K4" s="160"/>
      <c r="L4" s="160"/>
      <c r="M4" s="160"/>
      <c r="N4" s="160"/>
      <c r="O4" s="160"/>
      <c r="P4" s="160"/>
      <c r="Q4" s="160"/>
      <c r="R4" s="160"/>
      <c r="S4" s="160"/>
      <c r="T4" s="160"/>
      <c r="U4" s="160"/>
      <c r="V4" s="160"/>
      <c r="W4" s="160"/>
    </row>
    <row r="5" spans="1:23" ht="12.75">
      <c r="A5" s="121"/>
      <c r="B5" s="121"/>
      <c r="C5" s="121"/>
      <c r="D5" s="121"/>
      <c r="E5" s="121"/>
      <c r="F5" s="121"/>
      <c r="G5" s="160"/>
      <c r="H5" s="160"/>
      <c r="I5" s="160"/>
      <c r="J5" s="160"/>
      <c r="K5" s="160"/>
      <c r="L5" s="160"/>
      <c r="M5" s="160"/>
      <c r="N5" s="160"/>
      <c r="O5" s="160"/>
      <c r="P5" s="160"/>
      <c r="Q5" s="160"/>
      <c r="R5" s="160"/>
      <c r="S5" s="160"/>
      <c r="T5" s="160"/>
      <c r="U5" s="160"/>
      <c r="V5" s="160"/>
      <c r="W5" s="160"/>
    </row>
    <row r="6" spans="1:23" ht="12.75">
      <c r="A6" s="121"/>
      <c r="B6" s="121"/>
      <c r="C6" s="121"/>
      <c r="D6" s="121"/>
      <c r="E6" s="121"/>
      <c r="F6" s="121"/>
      <c r="G6" s="160"/>
      <c r="H6" s="160"/>
      <c r="I6" s="160"/>
      <c r="J6" s="160"/>
      <c r="K6" s="160"/>
      <c r="L6" s="160"/>
      <c r="M6" s="160"/>
      <c r="N6" s="160"/>
      <c r="O6" s="160"/>
      <c r="P6" s="160"/>
      <c r="Q6" s="160"/>
      <c r="R6" s="160"/>
      <c r="S6" s="160"/>
      <c r="T6" s="160"/>
      <c r="U6" s="160"/>
      <c r="V6" s="160"/>
      <c r="W6" s="160"/>
    </row>
    <row r="7" spans="1:23" ht="12.75">
      <c r="A7" s="121"/>
      <c r="B7" s="121"/>
      <c r="C7" s="121"/>
      <c r="D7" s="121"/>
      <c r="E7" s="121"/>
      <c r="F7" s="121"/>
      <c r="G7" s="160"/>
      <c r="H7" s="160"/>
      <c r="I7" s="160"/>
      <c r="J7" s="160"/>
      <c r="K7" s="160"/>
      <c r="L7" s="160"/>
      <c r="M7" s="160"/>
      <c r="N7" s="160"/>
      <c r="O7" s="160"/>
      <c r="P7" s="160"/>
      <c r="Q7" s="160"/>
      <c r="R7" s="160"/>
      <c r="S7" s="160"/>
      <c r="T7" s="160"/>
      <c r="U7" s="160"/>
      <c r="V7" s="160"/>
      <c r="W7" s="160"/>
    </row>
    <row r="8" spans="1:23" ht="12.75">
      <c r="A8" s="121"/>
      <c r="B8" s="121"/>
      <c r="C8" s="121"/>
      <c r="D8" s="121"/>
      <c r="E8" s="121"/>
      <c r="F8" s="121"/>
      <c r="G8" s="121"/>
      <c r="H8" s="121"/>
      <c r="I8" s="121"/>
      <c r="J8" s="121"/>
      <c r="K8" s="121"/>
      <c r="L8" s="121"/>
      <c r="M8" s="121"/>
      <c r="N8" s="121"/>
      <c r="O8" s="121"/>
      <c r="P8" s="121"/>
      <c r="Q8" s="121"/>
      <c r="R8" s="121"/>
      <c r="S8" s="121"/>
      <c r="T8" s="121"/>
      <c r="U8" s="121"/>
      <c r="V8" s="121"/>
      <c r="W8" s="121"/>
    </row>
    <row r="9" spans="1:23" ht="19.5" customHeight="1">
      <c r="A9" s="121"/>
      <c r="B9" s="121"/>
      <c r="C9" s="121"/>
      <c r="D9" s="121"/>
      <c r="E9" s="121"/>
      <c r="F9" s="121"/>
      <c r="G9" s="123"/>
      <c r="H9" s="124"/>
      <c r="I9" s="124"/>
      <c r="J9" s="124"/>
      <c r="K9" s="124"/>
      <c r="L9" s="161" t="s">
        <v>40</v>
      </c>
      <c r="M9" s="161"/>
      <c r="N9" s="161"/>
      <c r="O9" s="161"/>
      <c r="P9" s="161"/>
      <c r="Q9" s="161"/>
      <c r="R9" s="125">
        <f>'Tabela R.F. 2013 - pensionistas'!Q15-'Tabela R.F. 2012 - pensionistas'!Q15</f>
        <v>0</v>
      </c>
      <c r="S9" s="124"/>
      <c r="T9" s="124"/>
      <c r="U9" s="124"/>
      <c r="V9" s="124"/>
      <c r="W9" s="124"/>
    </row>
    <row r="10" spans="1:23" ht="16.5" customHeight="1">
      <c r="A10" s="121"/>
      <c r="B10" s="121"/>
      <c r="C10" s="121"/>
      <c r="D10" s="121"/>
      <c r="E10" s="121"/>
      <c r="F10" s="121"/>
      <c r="G10" s="123"/>
      <c r="H10" s="124"/>
      <c r="I10" s="124"/>
      <c r="J10" s="124"/>
      <c r="K10" s="124"/>
      <c r="L10" s="161"/>
      <c r="M10" s="161"/>
      <c r="N10" s="161"/>
      <c r="O10" s="161"/>
      <c r="P10" s="161"/>
      <c r="Q10" s="161"/>
      <c r="R10" s="125"/>
      <c r="S10" s="124"/>
      <c r="T10" s="124"/>
      <c r="U10" s="124"/>
      <c r="V10" s="124"/>
      <c r="W10" s="124"/>
    </row>
    <row r="11" spans="1:23" ht="12.75" customHeight="1" thickBot="1">
      <c r="A11" s="121"/>
      <c r="B11" s="121"/>
      <c r="C11" s="121"/>
      <c r="D11" s="121"/>
      <c r="E11" s="121"/>
      <c r="F11" s="121"/>
      <c r="G11" s="126"/>
      <c r="H11" s="124"/>
      <c r="I11" s="124"/>
      <c r="J11" s="124"/>
      <c r="K11" s="124"/>
      <c r="L11" s="121"/>
      <c r="M11" s="121"/>
      <c r="N11" s="121"/>
      <c r="O11" s="121"/>
      <c r="P11" s="121"/>
      <c r="Q11" s="121"/>
      <c r="R11" s="121"/>
      <c r="S11" s="124"/>
      <c r="T11" s="124"/>
      <c r="U11" s="124"/>
      <c r="V11" s="124"/>
      <c r="W11" s="124"/>
    </row>
    <row r="12" spans="1:23" ht="16.5" customHeight="1">
      <c r="A12" s="121"/>
      <c r="B12" s="121"/>
      <c r="C12" s="121"/>
      <c r="D12" s="121"/>
      <c r="E12" s="121"/>
      <c r="F12" s="121"/>
      <c r="G12" s="162" t="s">
        <v>42</v>
      </c>
      <c r="H12" s="163"/>
      <c r="I12" s="164">
        <v>0</v>
      </c>
      <c r="J12" s="165"/>
      <c r="K12" s="124"/>
      <c r="L12" s="161" t="s">
        <v>52</v>
      </c>
      <c r="M12" s="161"/>
      <c r="N12" s="161"/>
      <c r="O12" s="161"/>
      <c r="P12" s="161"/>
      <c r="Q12" s="161"/>
      <c r="R12" s="168">
        <f>H37-H52</f>
        <v>0</v>
      </c>
      <c r="T12" s="124"/>
      <c r="U12" s="124"/>
      <c r="V12" s="124"/>
      <c r="W12" s="124"/>
    </row>
    <row r="13" spans="1:23" ht="20.25" customHeight="1" thickBot="1">
      <c r="A13" s="121"/>
      <c r="B13" s="121"/>
      <c r="C13" s="121"/>
      <c r="D13" s="121"/>
      <c r="E13" s="121"/>
      <c r="F13" s="121"/>
      <c r="G13" s="162"/>
      <c r="H13" s="163"/>
      <c r="I13" s="166"/>
      <c r="J13" s="167"/>
      <c r="K13" s="124"/>
      <c r="L13" s="161"/>
      <c r="M13" s="161"/>
      <c r="N13" s="161"/>
      <c r="O13" s="161"/>
      <c r="P13" s="161"/>
      <c r="Q13" s="161"/>
      <c r="R13" s="168"/>
      <c r="T13" s="124"/>
      <c r="U13" s="124"/>
      <c r="V13" s="124"/>
      <c r="W13" s="124"/>
    </row>
    <row r="14" spans="1:23" ht="15.75" customHeight="1" thickBot="1">
      <c r="A14" s="121"/>
      <c r="B14" s="121"/>
      <c r="C14" s="121"/>
      <c r="D14" s="121"/>
      <c r="E14" s="121"/>
      <c r="F14" s="121"/>
      <c r="G14" s="127"/>
      <c r="H14" s="128"/>
      <c r="I14" s="129"/>
      <c r="J14" s="129"/>
      <c r="K14" s="130"/>
      <c r="L14" s="161"/>
      <c r="M14" s="161"/>
      <c r="N14" s="161"/>
      <c r="O14" s="161"/>
      <c r="P14" s="161"/>
      <c r="Q14" s="161"/>
      <c r="R14" s="131"/>
      <c r="S14" s="124"/>
      <c r="T14" s="124"/>
      <c r="U14" s="124"/>
      <c r="V14" s="124"/>
      <c r="W14" s="124"/>
    </row>
    <row r="15" spans="1:23" ht="18" customHeight="1">
      <c r="A15" s="121"/>
      <c r="B15" s="121"/>
      <c r="C15" s="121"/>
      <c r="D15" s="121"/>
      <c r="E15" s="121"/>
      <c r="F15" s="121"/>
      <c r="G15" s="162" t="s">
        <v>17</v>
      </c>
      <c r="H15" s="163"/>
      <c r="I15" s="173" t="s">
        <v>28</v>
      </c>
      <c r="J15" s="174"/>
      <c r="K15" s="124"/>
      <c r="L15" s="132"/>
      <c r="O15" s="132"/>
      <c r="P15" s="133"/>
      <c r="R15" s="132"/>
      <c r="S15" s="124"/>
      <c r="T15" s="124"/>
      <c r="U15" s="124"/>
      <c r="V15" s="124"/>
      <c r="W15" s="124"/>
    </row>
    <row r="16" spans="1:23" ht="16.5" customHeight="1" thickBot="1">
      <c r="A16" s="121"/>
      <c r="B16" s="121"/>
      <c r="C16" s="121"/>
      <c r="D16" s="121"/>
      <c r="E16" s="121"/>
      <c r="F16" s="121"/>
      <c r="G16" s="162"/>
      <c r="H16" s="163"/>
      <c r="I16" s="175"/>
      <c r="J16" s="176"/>
      <c r="K16" s="124"/>
      <c r="R16" s="121"/>
      <c r="S16" s="124"/>
      <c r="T16" s="124"/>
      <c r="U16" s="124"/>
      <c r="V16" s="124"/>
      <c r="W16" s="124"/>
    </row>
    <row r="17" spans="1:23" ht="12.75" customHeight="1">
      <c r="A17" s="121"/>
      <c r="B17" s="121"/>
      <c r="C17" s="121"/>
      <c r="D17" s="121"/>
      <c r="E17" s="121"/>
      <c r="F17" s="121"/>
      <c r="G17" s="127"/>
      <c r="H17" s="128"/>
      <c r="I17" s="127"/>
      <c r="J17" s="127"/>
      <c r="K17" s="130"/>
      <c r="L17" s="132"/>
      <c r="M17" s="132"/>
      <c r="N17" s="134"/>
      <c r="O17" s="121"/>
      <c r="P17" s="121"/>
      <c r="Q17" s="121"/>
      <c r="R17" s="121"/>
      <c r="S17" s="124"/>
      <c r="T17" s="124"/>
      <c r="U17" s="124"/>
      <c r="V17" s="124"/>
      <c r="W17" s="124"/>
    </row>
    <row r="18" spans="1:23" ht="12.75" customHeight="1" hidden="1">
      <c r="A18" s="121"/>
      <c r="B18" s="121"/>
      <c r="C18" s="121"/>
      <c r="D18" s="121"/>
      <c r="E18" s="121"/>
      <c r="F18" s="121"/>
      <c r="G18" s="162" t="s">
        <v>18</v>
      </c>
      <c r="H18" s="163"/>
      <c r="I18" s="177">
        <v>0</v>
      </c>
      <c r="J18" s="178"/>
      <c r="K18" s="121"/>
      <c r="L18" s="121"/>
      <c r="M18" s="121"/>
      <c r="N18" s="121"/>
      <c r="O18" s="121"/>
      <c r="P18" s="121"/>
      <c r="Q18" s="121"/>
      <c r="R18" s="121"/>
      <c r="S18" s="121"/>
      <c r="T18" s="121"/>
      <c r="U18" s="121"/>
      <c r="V18" s="121"/>
      <c r="W18" s="121"/>
    </row>
    <row r="19" spans="1:23" ht="13.5" customHeight="1" hidden="1" thickBot="1">
      <c r="A19" s="121"/>
      <c r="B19" s="121"/>
      <c r="C19" s="121"/>
      <c r="D19" s="121"/>
      <c r="E19" s="121"/>
      <c r="F19" s="121"/>
      <c r="G19" s="162"/>
      <c r="H19" s="163"/>
      <c r="I19" s="179"/>
      <c r="J19" s="180"/>
      <c r="K19" s="121"/>
      <c r="L19" s="135"/>
      <c r="M19" s="135"/>
      <c r="N19" s="135"/>
      <c r="O19" s="136"/>
      <c r="P19" s="121"/>
      <c r="Q19" s="121"/>
      <c r="R19" s="121"/>
      <c r="S19" s="121"/>
      <c r="T19" s="121"/>
      <c r="U19" s="121"/>
      <c r="V19" s="121"/>
      <c r="W19" s="121"/>
    </row>
    <row r="20" spans="1:23" ht="12.75">
      <c r="A20" s="121"/>
      <c r="B20" s="121"/>
      <c r="C20" s="121"/>
      <c r="D20" s="121"/>
      <c r="E20" s="121"/>
      <c r="F20" s="121"/>
      <c r="G20" s="121"/>
      <c r="H20" s="121"/>
      <c r="I20" s="121"/>
      <c r="J20" s="121"/>
      <c r="K20" s="121"/>
      <c r="L20" s="121"/>
      <c r="M20" s="121"/>
      <c r="N20" s="121"/>
      <c r="O20" s="121"/>
      <c r="P20" s="121"/>
      <c r="Q20" s="121"/>
      <c r="R20" s="121"/>
      <c r="S20" s="121"/>
      <c r="T20" s="121"/>
      <c r="U20" s="121"/>
      <c r="V20" s="121"/>
      <c r="W20" s="121"/>
    </row>
    <row r="21" spans="1:33" ht="31.5" customHeight="1">
      <c r="A21" s="121"/>
      <c r="B21" s="121"/>
      <c r="C21" s="121"/>
      <c r="D21" s="121"/>
      <c r="E21" s="121"/>
      <c r="F21" s="121"/>
      <c r="G21" s="172" t="s">
        <v>19</v>
      </c>
      <c r="H21" s="172"/>
      <c r="I21" s="172"/>
      <c r="J21" s="172"/>
      <c r="K21" s="172"/>
      <c r="L21" s="172"/>
      <c r="M21" s="172"/>
      <c r="N21" s="172"/>
      <c r="O21" s="172"/>
      <c r="P21" s="172"/>
      <c r="Q21" s="172"/>
      <c r="R21" s="172"/>
      <c r="S21" s="172"/>
      <c r="T21" s="172"/>
      <c r="U21" s="121"/>
      <c r="V21" s="121"/>
      <c r="W21" s="121"/>
      <c r="AF21" s="137"/>
      <c r="AG21" s="137"/>
    </row>
    <row r="22" spans="1:33" ht="12.7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AF22" s="137"/>
      <c r="AG22" s="137"/>
    </row>
    <row r="23" spans="5:33" ht="13.5" thickBot="1">
      <c r="E23" s="138"/>
      <c r="F23" s="121"/>
      <c r="G23" s="132"/>
      <c r="H23" s="139" t="s">
        <v>3</v>
      </c>
      <c r="I23" s="140" t="s">
        <v>4</v>
      </c>
      <c r="J23" s="140" t="s">
        <v>5</v>
      </c>
      <c r="K23" s="140" t="s">
        <v>6</v>
      </c>
      <c r="L23" s="140" t="s">
        <v>7</v>
      </c>
      <c r="M23" s="140" t="s">
        <v>8</v>
      </c>
      <c r="N23" s="140" t="s">
        <v>9</v>
      </c>
      <c r="O23" s="140" t="s">
        <v>10</v>
      </c>
      <c r="P23" s="140" t="s">
        <v>11</v>
      </c>
      <c r="Q23" s="140" t="s">
        <v>12</v>
      </c>
      <c r="R23" s="140" t="s">
        <v>13</v>
      </c>
      <c r="S23" s="140" t="s">
        <v>14</v>
      </c>
      <c r="T23" s="140" t="s">
        <v>31</v>
      </c>
      <c r="U23" s="121"/>
      <c r="V23" s="121"/>
      <c r="W23" s="121"/>
      <c r="AF23" s="137"/>
      <c r="AG23" s="137"/>
    </row>
    <row r="24" spans="5:33" ht="13.5" thickBot="1">
      <c r="E24" s="138"/>
      <c r="F24" s="141" t="s">
        <v>15</v>
      </c>
      <c r="G24" s="142" t="s">
        <v>42</v>
      </c>
      <c r="H24" s="143">
        <f aca="true" t="shared" si="0" ref="H24:S24">$I$12</f>
        <v>0</v>
      </c>
      <c r="I24" s="143">
        <f t="shared" si="0"/>
        <v>0</v>
      </c>
      <c r="J24" s="143">
        <f t="shared" si="0"/>
        <v>0</v>
      </c>
      <c r="K24" s="143">
        <f t="shared" si="0"/>
        <v>0</v>
      </c>
      <c r="L24" s="143">
        <f t="shared" si="0"/>
        <v>0</v>
      </c>
      <c r="M24" s="143">
        <f t="shared" si="0"/>
        <v>0</v>
      </c>
      <c r="N24" s="143">
        <f t="shared" si="0"/>
        <v>0</v>
      </c>
      <c r="O24" s="143">
        <f t="shared" si="0"/>
        <v>0</v>
      </c>
      <c r="P24" s="143">
        <f t="shared" si="0"/>
        <v>0</v>
      </c>
      <c r="Q24" s="143">
        <f t="shared" si="0"/>
        <v>0</v>
      </c>
      <c r="R24" s="143">
        <f t="shared" si="0"/>
        <v>0</v>
      </c>
      <c r="S24" s="143">
        <f t="shared" si="0"/>
        <v>0</v>
      </c>
      <c r="T24" s="143">
        <f>SUM(H24:S24)</f>
        <v>0</v>
      </c>
      <c r="U24" s="121"/>
      <c r="V24" s="121"/>
      <c r="W24" s="121"/>
      <c r="Y24" s="137"/>
      <c r="Z24" s="137"/>
      <c r="AA24" s="137"/>
      <c r="AB24" s="137"/>
      <c r="AC24" s="137"/>
      <c r="AD24" s="137"/>
      <c r="AE24" s="137"/>
      <c r="AF24" s="137"/>
      <c r="AG24" s="137"/>
    </row>
    <row r="25" spans="5:33" ht="13.5" thickBot="1">
      <c r="E25" s="138"/>
      <c r="F25" s="141" t="s">
        <v>16</v>
      </c>
      <c r="G25" s="142" t="s">
        <v>43</v>
      </c>
      <c r="H25" s="143">
        <f>-IF(H24&lt;1350,0,(IF('Tabela R.F. 2013 - pensionistas'!$N$20-'Tabela R.F. 2013 - pensionistas'!$N$23&lt;1350,'Tabela R.F. 2013 - pensionistas'!$N$20-1350,'Tabela R.F. 2013 - pensionistas'!$N$23)))</f>
        <v>0</v>
      </c>
      <c r="I25" s="143">
        <f>-IF(I24&lt;1350,0,(IF('Tabela R.F. 2013 - pensionistas'!$N$20-'Tabela R.F. 2013 - pensionistas'!$N$23&lt;1350,'Tabela R.F. 2013 - pensionistas'!$N$20-1350,'Tabela R.F. 2013 - pensionistas'!$N$23)))</f>
        <v>0</v>
      </c>
      <c r="J25" s="143">
        <f>-IF(J24&lt;1350,0,(IF('Tabela R.F. 2013 - pensionistas'!$N$20-'Tabela R.F. 2013 - pensionistas'!$N$23&lt;1350,'Tabela R.F. 2013 - pensionistas'!$N$20-1350,'Tabela R.F. 2013 - pensionistas'!$N$23)))</f>
        <v>0</v>
      </c>
      <c r="K25" s="143">
        <f>-IF(K24&lt;1350,0,(IF('Tabela R.F. 2013 - pensionistas'!$N$20-'Tabela R.F. 2013 - pensionistas'!$N$23&lt;1350,'Tabela R.F. 2013 - pensionistas'!$N$20-1350,'Tabela R.F. 2013 - pensionistas'!$N$23)))</f>
        <v>0</v>
      </c>
      <c r="L25" s="143">
        <f>-IF(L24&lt;1350,0,(IF('Tabela R.F. 2013 - pensionistas'!$N$20-'Tabela R.F. 2013 - pensionistas'!$N$23&lt;1350,'Tabela R.F. 2013 - pensionistas'!$N$20-1350,'Tabela R.F. 2013 - pensionistas'!$N$23)))</f>
        <v>0</v>
      </c>
      <c r="M25" s="143">
        <f>-IF(M24&lt;1350,0,(IF('Tabela R.F. 2013 - pensionistas'!$N$20-'Tabela R.F. 2013 - pensionistas'!$N$23&lt;1350,'Tabela R.F. 2013 - pensionistas'!$N$20-1350,'Tabela R.F. 2013 - pensionistas'!$N$23)))</f>
        <v>0</v>
      </c>
      <c r="N25" s="143">
        <f>-IF(N24&lt;1350,0,(IF('Tabela R.F. 2013 - pensionistas'!$N$20-'Tabela R.F. 2013 - pensionistas'!$N$23&lt;1350,'Tabela R.F. 2013 - pensionistas'!$N$20-1350,'Tabela R.F. 2013 - pensionistas'!$N$23)))</f>
        <v>0</v>
      </c>
      <c r="O25" s="143">
        <f>-IF(O24&lt;1350,0,(IF('Tabela R.F. 2013 - pensionistas'!$N$20-'Tabela R.F. 2013 - pensionistas'!$N$23&lt;1350,'Tabela R.F. 2013 - pensionistas'!$N$20-1350,'Tabela R.F. 2013 - pensionistas'!$N$23)))</f>
        <v>0</v>
      </c>
      <c r="P25" s="143">
        <f>-IF(P24&lt;1350,0,(IF('Tabela R.F. 2013 - pensionistas'!$N$20-'Tabela R.F. 2013 - pensionistas'!$N$23&lt;1350,'Tabela R.F. 2013 - pensionistas'!$N$20-1350,'Tabela R.F. 2013 - pensionistas'!$N$23)))</f>
        <v>0</v>
      </c>
      <c r="Q25" s="143">
        <f>-IF(Q24&lt;1350,0,(IF('Tabela R.F. 2013 - pensionistas'!$N$20-'Tabela R.F. 2013 - pensionistas'!$N$23&lt;1350,'Tabela R.F. 2013 - pensionistas'!$N$20-1350,'Tabela R.F. 2013 - pensionistas'!$N$23)))</f>
        <v>0</v>
      </c>
      <c r="R25" s="143">
        <f>-IF(R24&lt;1350,0,(IF('Tabela R.F. 2013 - pensionistas'!$N$20-'Tabela R.F. 2013 - pensionistas'!$N$23&lt;1350,'Tabela R.F. 2013 - pensionistas'!$N$20-1350,'Tabela R.F. 2013 - pensionistas'!$N$23)))</f>
        <v>0</v>
      </c>
      <c r="S25" s="143">
        <f>-IF(S24&lt;1350,0,(IF('Tabela R.F. 2013 - pensionistas'!$N$20-'Tabela R.F. 2013 - pensionistas'!$N$23&lt;1350,'Tabela R.F. 2013 - pensionistas'!$N$20-1350,'Tabela R.F. 2013 - pensionistas'!$N$23)))</f>
        <v>0</v>
      </c>
      <c r="T25" s="143">
        <f>SUM(H25:S25)</f>
        <v>0</v>
      </c>
      <c r="U25" s="121"/>
      <c r="V25" s="121"/>
      <c r="W25" s="121"/>
      <c r="Y25" s="137"/>
      <c r="Z25" s="137"/>
      <c r="AA25" s="137"/>
      <c r="AB25" s="137"/>
      <c r="AC25" s="137"/>
      <c r="AD25" s="137"/>
      <c r="AE25" s="137"/>
      <c r="AF25" s="137"/>
      <c r="AG25" s="137"/>
    </row>
    <row r="26" spans="5:33" ht="13.5" thickBot="1">
      <c r="E26" s="138"/>
      <c r="F26" s="141" t="s">
        <v>15</v>
      </c>
      <c r="G26" s="144" t="s">
        <v>35</v>
      </c>
      <c r="H26" s="143">
        <f>H24/12</f>
        <v>0</v>
      </c>
      <c r="I26" s="143">
        <f aca="true" t="shared" si="1" ref="I26:S26">I24/12</f>
        <v>0</v>
      </c>
      <c r="J26" s="143">
        <f t="shared" si="1"/>
        <v>0</v>
      </c>
      <c r="K26" s="143">
        <f t="shared" si="1"/>
        <v>0</v>
      </c>
      <c r="L26" s="143">
        <f t="shared" si="1"/>
        <v>0</v>
      </c>
      <c r="M26" s="143">
        <f t="shared" si="1"/>
        <v>0</v>
      </c>
      <c r="N26" s="143">
        <f t="shared" si="1"/>
        <v>0</v>
      </c>
      <c r="O26" s="143">
        <f t="shared" si="1"/>
        <v>0</v>
      </c>
      <c r="P26" s="143">
        <f t="shared" si="1"/>
        <v>0</v>
      </c>
      <c r="Q26" s="143">
        <f t="shared" si="1"/>
        <v>0</v>
      </c>
      <c r="R26" s="143">
        <f t="shared" si="1"/>
        <v>0</v>
      </c>
      <c r="S26" s="143">
        <f t="shared" si="1"/>
        <v>0</v>
      </c>
      <c r="T26" s="143">
        <f aca="true" t="shared" si="2" ref="T26:T35">SUM(H26:S26)</f>
        <v>0</v>
      </c>
      <c r="U26" s="121"/>
      <c r="V26" s="121"/>
      <c r="W26" s="121"/>
      <c r="Y26" s="137"/>
      <c r="Z26" s="137"/>
      <c r="AA26" s="137"/>
      <c r="AB26" s="137"/>
      <c r="AC26" s="137"/>
      <c r="AD26" s="137"/>
      <c r="AE26" s="137"/>
      <c r="AF26" s="137"/>
      <c r="AG26" s="137"/>
    </row>
    <row r="27" spans="5:33" ht="13.5" thickBot="1">
      <c r="E27" s="138"/>
      <c r="F27" s="141" t="s">
        <v>16</v>
      </c>
      <c r="G27" s="144" t="s">
        <v>71</v>
      </c>
      <c r="H27" s="143">
        <f>H25/12</f>
        <v>0</v>
      </c>
      <c r="I27" s="143">
        <f aca="true" t="shared" si="3" ref="I27:S27">I25/12</f>
        <v>0</v>
      </c>
      <c r="J27" s="143">
        <f t="shared" si="3"/>
        <v>0</v>
      </c>
      <c r="K27" s="143">
        <f t="shared" si="3"/>
        <v>0</v>
      </c>
      <c r="L27" s="143">
        <f t="shared" si="3"/>
        <v>0</v>
      </c>
      <c r="M27" s="143">
        <f t="shared" si="3"/>
        <v>0</v>
      </c>
      <c r="N27" s="143">
        <f t="shared" si="3"/>
        <v>0</v>
      </c>
      <c r="O27" s="143">
        <f t="shared" si="3"/>
        <v>0</v>
      </c>
      <c r="P27" s="143">
        <f t="shared" si="3"/>
        <v>0</v>
      </c>
      <c r="Q27" s="143">
        <f t="shared" si="3"/>
        <v>0</v>
      </c>
      <c r="R27" s="143">
        <f t="shared" si="3"/>
        <v>0</v>
      </c>
      <c r="S27" s="143">
        <f t="shared" si="3"/>
        <v>0</v>
      </c>
      <c r="T27" s="143">
        <f>SUM(H27:S27)</f>
        <v>0</v>
      </c>
      <c r="U27" s="121"/>
      <c r="V27" s="121"/>
      <c r="W27" s="121"/>
      <c r="Y27" s="137"/>
      <c r="Z27" s="137"/>
      <c r="AA27" s="137"/>
      <c r="AB27" s="137"/>
      <c r="AC27" s="137"/>
      <c r="AD27" s="137"/>
      <c r="AE27" s="137"/>
      <c r="AF27" s="137"/>
      <c r="AG27" s="137"/>
    </row>
    <row r="28" spans="5:33" ht="13.5" thickBot="1">
      <c r="E28" s="138"/>
      <c r="F28" s="141" t="s">
        <v>15</v>
      </c>
      <c r="G28" s="144" t="s">
        <v>32</v>
      </c>
      <c r="H28" s="143"/>
      <c r="I28" s="143"/>
      <c r="J28" s="143"/>
      <c r="K28" s="143"/>
      <c r="L28" s="143"/>
      <c r="M28" s="143"/>
      <c r="N28" s="143">
        <f>IF(N24&lt;=600,N24,IF(AND(N24&gt;600,N24&lt;1100),1188-(0.98*N24),0.1*N24))</f>
        <v>0</v>
      </c>
      <c r="O28" s="143"/>
      <c r="P28" s="143"/>
      <c r="Q28" s="143"/>
      <c r="R28" s="143"/>
      <c r="S28" s="143"/>
      <c r="T28" s="143">
        <f t="shared" si="2"/>
        <v>0</v>
      </c>
      <c r="U28" s="121"/>
      <c r="V28" s="121"/>
      <c r="W28" s="121"/>
      <c r="Y28" s="137"/>
      <c r="Z28" s="137"/>
      <c r="AA28" s="137"/>
      <c r="AB28" s="137"/>
      <c r="AC28" s="137"/>
      <c r="AD28" s="137"/>
      <c r="AE28" s="137"/>
      <c r="AF28" s="137"/>
      <c r="AG28" s="137"/>
    </row>
    <row r="29" spans="5:33" ht="13.5" thickBot="1">
      <c r="E29" s="138"/>
      <c r="F29" s="141" t="s">
        <v>16</v>
      </c>
      <c r="G29" s="144" t="s">
        <v>66</v>
      </c>
      <c r="H29" s="143"/>
      <c r="I29" s="143"/>
      <c r="J29" s="143"/>
      <c r="K29" s="143"/>
      <c r="L29" s="143"/>
      <c r="M29" s="143"/>
      <c r="N29" s="143">
        <f>-IF(N28&lt;1350,0,(IF('Tabela R.F. 2013 - pensionistas'!$P$20-'Tabela R.F. 2013 - pensionistas'!$Q$23&lt;1350,'Tabela R.F. 2013 - pensionistas'!$P$20-1350,'Tabela R.F. 2013 - pensionistas'!$Q$23)))</f>
        <v>0</v>
      </c>
      <c r="O29" s="143"/>
      <c r="P29" s="143"/>
      <c r="Q29" s="143"/>
      <c r="R29" s="143"/>
      <c r="S29" s="143"/>
      <c r="T29" s="143">
        <f>SUM(H29:S29)</f>
        <v>0</v>
      </c>
      <c r="U29" s="121"/>
      <c r="V29" s="121"/>
      <c r="W29" s="121"/>
      <c r="Y29" s="137"/>
      <c r="Z29" s="137"/>
      <c r="AA29" s="137"/>
      <c r="AB29" s="137"/>
      <c r="AC29" s="137"/>
      <c r="AD29" s="137"/>
      <c r="AE29" s="137"/>
      <c r="AF29" s="137"/>
      <c r="AG29" s="137"/>
    </row>
    <row r="30" spans="1:33" ht="13.5" thickBot="1">
      <c r="A30" s="155"/>
      <c r="B30" s="155"/>
      <c r="C30" s="157"/>
      <c r="D30" s="157"/>
      <c r="E30" s="145"/>
      <c r="F30" s="141" t="s">
        <v>16</v>
      </c>
      <c r="G30" s="144" t="s">
        <v>0</v>
      </c>
      <c r="H30" s="143">
        <f>-ROUNDDOWN((VLOOKUP('Tabela R.F. 2013 - pensionistas'!$Q$2,'Tabela R.F. 2013 - pensionistas'!$M$13:$N$15,2,FALSE)*H24),0)</f>
        <v>0</v>
      </c>
      <c r="I30" s="143">
        <f>-ROUNDDOWN((VLOOKUP('Tabela R.F. 2013 - pensionistas'!$Q$2,'Tabela R.F. 2013 - pensionistas'!$M$13:$N$15,2,FALSE)*I24),0)</f>
        <v>0</v>
      </c>
      <c r="J30" s="143">
        <f>-ROUNDDOWN((VLOOKUP('Tabela R.F. 2013 - pensionistas'!$Q$2,'Tabela R.F. 2013 - pensionistas'!$M$13:$N$15,2,FALSE)*J24),0)</f>
        <v>0</v>
      </c>
      <c r="K30" s="143">
        <f>-ROUNDDOWN((VLOOKUP('Tabela R.F. 2013 - pensionistas'!$Q$2,'Tabela R.F. 2013 - pensionistas'!$M$13:$N$15,2,FALSE)*K24),0)</f>
        <v>0</v>
      </c>
      <c r="L30" s="143">
        <f>-ROUNDDOWN((VLOOKUP('Tabela R.F. 2013 - pensionistas'!$Q$2,'Tabela R.F. 2013 - pensionistas'!$M$13:$N$15,2,FALSE)*L24),0)</f>
        <v>0</v>
      </c>
      <c r="M30" s="143">
        <f>-ROUNDDOWN((VLOOKUP('Tabela R.F. 2013 - pensionistas'!$Q$2,'Tabela R.F. 2013 - pensionistas'!$M$13:$N$15,2,FALSE)*M24),0)</f>
        <v>0</v>
      </c>
      <c r="N30" s="143">
        <f>-ROUNDDOWN((VLOOKUP('Tabela R.F. 2013 - pensionistas'!$Q$2,'Tabela R.F. 2013 - pensionistas'!$M$13:$N$15,2,FALSE)*N24),0)</f>
        <v>0</v>
      </c>
      <c r="O30" s="143">
        <f>-ROUNDDOWN((VLOOKUP('Tabela R.F. 2013 - pensionistas'!$Q$2,'Tabela R.F. 2013 - pensionistas'!$M$13:$N$15,2,FALSE)*O24),0)</f>
        <v>0</v>
      </c>
      <c r="P30" s="143">
        <f>-ROUNDDOWN((VLOOKUP('Tabela R.F. 2013 - pensionistas'!$Q$2,'Tabela R.F. 2013 - pensionistas'!$M$13:$N$15,2,FALSE)*P24),0)</f>
        <v>0</v>
      </c>
      <c r="Q30" s="143">
        <f>-ROUNDDOWN((VLOOKUP('Tabela R.F. 2013 - pensionistas'!$Q$2,'Tabela R.F. 2013 - pensionistas'!$M$13:$N$15,2,FALSE)*Q24),0)</f>
        <v>0</v>
      </c>
      <c r="R30" s="143">
        <f>-ROUNDDOWN((VLOOKUP('Tabela R.F. 2013 - pensionistas'!$Q$2,'Tabela R.F. 2013 - pensionistas'!$M$13:$N$15,2,FALSE)*R24),0)</f>
        <v>0</v>
      </c>
      <c r="S30" s="143">
        <f>-ROUNDDOWN((VLOOKUP('Tabela R.F. 2013 - pensionistas'!$Q$2,'Tabela R.F. 2013 - pensionistas'!$M$13:$N$15,2,FALSE)*S24),0)</f>
        <v>0</v>
      </c>
      <c r="T30" s="143">
        <f t="shared" si="2"/>
        <v>0</v>
      </c>
      <c r="U30" s="121"/>
      <c r="V30" s="121"/>
      <c r="W30" s="121"/>
      <c r="AF30" s="137"/>
      <c r="AG30" s="137"/>
    </row>
    <row r="31" spans="1:23" ht="13.5" thickBot="1">
      <c r="A31" s="156"/>
      <c r="B31" s="156"/>
      <c r="C31" s="158"/>
      <c r="D31" s="158"/>
      <c r="E31" s="158"/>
      <c r="F31" s="141" t="s">
        <v>16</v>
      </c>
      <c r="G31" s="144" t="s">
        <v>36</v>
      </c>
      <c r="H31" s="143"/>
      <c r="I31" s="143"/>
      <c r="J31" s="143"/>
      <c r="K31" s="143"/>
      <c r="L31" s="143"/>
      <c r="M31" s="143"/>
      <c r="N31" s="143">
        <f>-VLOOKUP('Tabela R.F. 2013 - pensionistas'!$S$2,'Tabela R.F. 2013 - pensionistas'!$T$13:$U$15,2)*Pensionistas!N28</f>
        <v>0</v>
      </c>
      <c r="O31" s="143"/>
      <c r="P31" s="143"/>
      <c r="Q31" s="143"/>
      <c r="R31" s="143"/>
      <c r="S31" s="143"/>
      <c r="T31" s="143">
        <f t="shared" si="2"/>
        <v>0</v>
      </c>
      <c r="U31" s="121"/>
      <c r="V31" s="121"/>
      <c r="W31" s="121"/>
    </row>
    <row r="32" spans="1:23" ht="13.5" thickBot="1">
      <c r="A32" s="156"/>
      <c r="B32" s="156"/>
      <c r="C32" s="158"/>
      <c r="D32" s="158"/>
      <c r="E32" s="158"/>
      <c r="F32" s="141" t="s">
        <v>16</v>
      </c>
      <c r="G32" s="144" t="s">
        <v>37</v>
      </c>
      <c r="H32" s="143">
        <f>H30*1/12</f>
        <v>0</v>
      </c>
      <c r="I32" s="143">
        <f aca="true" t="shared" si="4" ref="I32:S32">I30*1/12</f>
        <v>0</v>
      </c>
      <c r="J32" s="143">
        <f t="shared" si="4"/>
        <v>0</v>
      </c>
      <c r="K32" s="143">
        <f t="shared" si="4"/>
        <v>0</v>
      </c>
      <c r="L32" s="143">
        <f t="shared" si="4"/>
        <v>0</v>
      </c>
      <c r="M32" s="143">
        <f t="shared" si="4"/>
        <v>0</v>
      </c>
      <c r="N32" s="143">
        <f t="shared" si="4"/>
        <v>0</v>
      </c>
      <c r="O32" s="143">
        <f t="shared" si="4"/>
        <v>0</v>
      </c>
      <c r="P32" s="143">
        <f t="shared" si="4"/>
        <v>0</v>
      </c>
      <c r="Q32" s="143">
        <f t="shared" si="4"/>
        <v>0</v>
      </c>
      <c r="R32" s="143">
        <f t="shared" si="4"/>
        <v>0</v>
      </c>
      <c r="S32" s="143">
        <f t="shared" si="4"/>
        <v>0</v>
      </c>
      <c r="T32" s="143">
        <f t="shared" si="2"/>
        <v>0</v>
      </c>
      <c r="U32" s="121"/>
      <c r="V32" s="121"/>
      <c r="W32" s="121"/>
    </row>
    <row r="33" spans="1:23" ht="13.5" thickBot="1">
      <c r="A33" s="146"/>
      <c r="B33" s="121"/>
      <c r="C33" s="121"/>
      <c r="D33" s="121"/>
      <c r="E33" s="121"/>
      <c r="F33" s="141" t="s">
        <v>16</v>
      </c>
      <c r="G33" s="144" t="s">
        <v>2</v>
      </c>
      <c r="H33" s="143">
        <f aca="true" t="shared" si="5" ref="H33:S33">-IF((H24+H25+H30-485)*0.035&lt;0,0,(H24+H25+H30-485)*0.035)</f>
        <v>0</v>
      </c>
      <c r="I33" s="143">
        <f t="shared" si="5"/>
        <v>0</v>
      </c>
      <c r="J33" s="143">
        <f t="shared" si="5"/>
        <v>0</v>
      </c>
      <c r="K33" s="143">
        <f t="shared" si="5"/>
        <v>0</v>
      </c>
      <c r="L33" s="143">
        <f t="shared" si="5"/>
        <v>0</v>
      </c>
      <c r="M33" s="143">
        <f t="shared" si="5"/>
        <v>0</v>
      </c>
      <c r="N33" s="143">
        <f t="shared" si="5"/>
        <v>0</v>
      </c>
      <c r="O33" s="143">
        <f t="shared" si="5"/>
        <v>0</v>
      </c>
      <c r="P33" s="143">
        <f t="shared" si="5"/>
        <v>0</v>
      </c>
      <c r="Q33" s="143">
        <f t="shared" si="5"/>
        <v>0</v>
      </c>
      <c r="R33" s="143">
        <f t="shared" si="5"/>
        <v>0</v>
      </c>
      <c r="S33" s="143">
        <f t="shared" si="5"/>
        <v>0</v>
      </c>
      <c r="T33" s="143">
        <f t="shared" si="2"/>
        <v>0</v>
      </c>
      <c r="U33" s="121"/>
      <c r="V33" s="121"/>
      <c r="W33" s="121"/>
    </row>
    <row r="34" spans="1:23" ht="13.5" thickBot="1">
      <c r="A34" s="121"/>
      <c r="B34" s="121"/>
      <c r="C34" s="121"/>
      <c r="D34" s="121"/>
      <c r="E34" s="121"/>
      <c r="F34" s="141" t="s">
        <v>16</v>
      </c>
      <c r="G34" s="144" t="s">
        <v>38</v>
      </c>
      <c r="H34" s="143"/>
      <c r="I34" s="143"/>
      <c r="J34" s="143"/>
      <c r="K34" s="143"/>
      <c r="L34" s="143"/>
      <c r="M34" s="143"/>
      <c r="N34" s="143">
        <f>-IF((N28+N29+N31-485)&lt;0,0,(N28+N29+N31-485)*0.035)</f>
        <v>0</v>
      </c>
      <c r="O34" s="143"/>
      <c r="P34" s="143"/>
      <c r="Q34" s="143"/>
      <c r="R34" s="143"/>
      <c r="S34" s="143"/>
      <c r="T34" s="143">
        <f t="shared" si="2"/>
        <v>0</v>
      </c>
      <c r="U34" s="121"/>
      <c r="V34" s="121"/>
      <c r="W34" s="121"/>
    </row>
    <row r="35" spans="1:23" ht="13.5" thickBot="1">
      <c r="A35" s="121"/>
      <c r="B35" s="121"/>
      <c r="C35" s="121"/>
      <c r="D35" s="121"/>
      <c r="E35" s="121"/>
      <c r="F35" s="147" t="s">
        <v>16</v>
      </c>
      <c r="G35" s="144" t="s">
        <v>39</v>
      </c>
      <c r="H35" s="143">
        <f>H33*1/12</f>
        <v>0</v>
      </c>
      <c r="I35" s="143">
        <f aca="true" t="shared" si="6" ref="I35:S35">I33*1/12</f>
        <v>0</v>
      </c>
      <c r="J35" s="143">
        <f t="shared" si="6"/>
        <v>0</v>
      </c>
      <c r="K35" s="143">
        <f t="shared" si="6"/>
        <v>0</v>
      </c>
      <c r="L35" s="143">
        <f t="shared" si="6"/>
        <v>0</v>
      </c>
      <c r="M35" s="143">
        <f t="shared" si="6"/>
        <v>0</v>
      </c>
      <c r="N35" s="143">
        <f t="shared" si="6"/>
        <v>0</v>
      </c>
      <c r="O35" s="143">
        <f t="shared" si="6"/>
        <v>0</v>
      </c>
      <c r="P35" s="143">
        <f t="shared" si="6"/>
        <v>0</v>
      </c>
      <c r="Q35" s="143">
        <f t="shared" si="6"/>
        <v>0</v>
      </c>
      <c r="R35" s="143">
        <f t="shared" si="6"/>
        <v>0</v>
      </c>
      <c r="S35" s="143">
        <f t="shared" si="6"/>
        <v>0</v>
      </c>
      <c r="T35" s="143">
        <f t="shared" si="2"/>
        <v>0</v>
      </c>
      <c r="U35" s="121"/>
      <c r="V35" s="121"/>
      <c r="W35" s="121"/>
    </row>
    <row r="36" spans="1:23" ht="12.75">
      <c r="A36" s="121"/>
      <c r="B36" s="121"/>
      <c r="C36" s="121"/>
      <c r="D36" s="121"/>
      <c r="E36" s="121"/>
      <c r="F36" s="147"/>
      <c r="G36" s="132"/>
      <c r="H36" s="148"/>
      <c r="I36" s="148"/>
      <c r="J36" s="148"/>
      <c r="K36" s="148"/>
      <c r="L36" s="148"/>
      <c r="M36" s="148"/>
      <c r="N36" s="148"/>
      <c r="O36" s="148"/>
      <c r="P36" s="148"/>
      <c r="Q36" s="148"/>
      <c r="R36" s="148"/>
      <c r="S36" s="148"/>
      <c r="T36" s="148"/>
      <c r="U36" s="121"/>
      <c r="V36" s="121"/>
      <c r="W36" s="121"/>
    </row>
    <row r="37" spans="1:23" ht="15">
      <c r="A37" s="121"/>
      <c r="B37" s="121"/>
      <c r="C37" s="121"/>
      <c r="D37" s="121"/>
      <c r="E37" s="121"/>
      <c r="F37" s="121"/>
      <c r="G37" s="149" t="s">
        <v>1</v>
      </c>
      <c r="H37" s="150">
        <f>SUM(H24:H35)</f>
        <v>0</v>
      </c>
      <c r="I37" s="150">
        <f aca="true" t="shared" si="7" ref="I37:S37">SUM(I24:I35)</f>
        <v>0</v>
      </c>
      <c r="J37" s="150">
        <f t="shared" si="7"/>
        <v>0</v>
      </c>
      <c r="K37" s="150">
        <f t="shared" si="7"/>
        <v>0</v>
      </c>
      <c r="L37" s="150">
        <f t="shared" si="7"/>
        <v>0</v>
      </c>
      <c r="M37" s="150">
        <f t="shared" si="7"/>
        <v>0</v>
      </c>
      <c r="N37" s="150">
        <f t="shared" si="7"/>
        <v>0</v>
      </c>
      <c r="O37" s="150">
        <f t="shared" si="7"/>
        <v>0</v>
      </c>
      <c r="P37" s="150">
        <f t="shared" si="7"/>
        <v>0</v>
      </c>
      <c r="Q37" s="150">
        <f t="shared" si="7"/>
        <v>0</v>
      </c>
      <c r="R37" s="150">
        <f t="shared" si="7"/>
        <v>0</v>
      </c>
      <c r="S37" s="150">
        <f t="shared" si="7"/>
        <v>0</v>
      </c>
      <c r="T37" s="150">
        <f>SUM(H37:S37)</f>
        <v>0</v>
      </c>
      <c r="U37" s="121"/>
      <c r="V37" s="121"/>
      <c r="W37" s="121"/>
    </row>
    <row r="38" spans="1:23" ht="12.75">
      <c r="A38" s="121"/>
      <c r="B38" s="121"/>
      <c r="C38" s="121"/>
      <c r="D38" s="121"/>
      <c r="E38" s="121"/>
      <c r="F38" s="121"/>
      <c r="G38" s="121"/>
      <c r="H38" s="121"/>
      <c r="I38" s="121"/>
      <c r="J38" s="121"/>
      <c r="K38" s="121"/>
      <c r="L38" s="121"/>
      <c r="M38" s="121"/>
      <c r="N38" s="121"/>
      <c r="O38" s="121"/>
      <c r="P38" s="121"/>
      <c r="Q38" s="121"/>
      <c r="R38" s="121"/>
      <c r="S38" s="121"/>
      <c r="T38" s="151"/>
      <c r="U38" s="121"/>
      <c r="V38" s="121"/>
      <c r="W38" s="121"/>
    </row>
    <row r="39" spans="1:23" ht="12.75">
      <c r="A39" s="121"/>
      <c r="B39" s="121"/>
      <c r="C39" s="121"/>
      <c r="D39" s="121"/>
      <c r="E39" s="121"/>
      <c r="F39" s="121"/>
      <c r="G39" s="121"/>
      <c r="H39" s="121"/>
      <c r="I39" s="121"/>
      <c r="J39" s="121"/>
      <c r="K39" s="121"/>
      <c r="L39" s="121"/>
      <c r="M39" s="121"/>
      <c r="N39" s="121"/>
      <c r="O39" s="121"/>
      <c r="P39" s="121"/>
      <c r="Q39" s="121"/>
      <c r="R39" s="121"/>
      <c r="S39" s="121"/>
      <c r="T39" s="121"/>
      <c r="U39" s="121"/>
      <c r="V39" s="121"/>
      <c r="W39" s="121"/>
    </row>
    <row r="40" spans="1:21" ht="31.5" customHeight="1">
      <c r="A40" s="121"/>
      <c r="B40" s="121"/>
      <c r="C40" s="121"/>
      <c r="D40" s="121"/>
      <c r="E40" s="121"/>
      <c r="F40" s="121"/>
      <c r="G40" s="172">
        <v>2012</v>
      </c>
      <c r="H40" s="172"/>
      <c r="I40" s="172"/>
      <c r="J40" s="172"/>
      <c r="K40" s="172"/>
      <c r="L40" s="172"/>
      <c r="M40" s="172"/>
      <c r="N40" s="172"/>
      <c r="O40" s="172"/>
      <c r="P40" s="172"/>
      <c r="Q40" s="172"/>
      <c r="R40" s="172"/>
      <c r="S40" s="172"/>
      <c r="T40" s="172"/>
      <c r="U40" s="121"/>
    </row>
    <row r="41" spans="1:21" ht="12.75">
      <c r="A41" s="121"/>
      <c r="B41" s="121"/>
      <c r="C41" s="121"/>
      <c r="D41" s="121"/>
      <c r="E41" s="121"/>
      <c r="F41" s="121"/>
      <c r="G41" s="121"/>
      <c r="H41" s="121"/>
      <c r="I41" s="121"/>
      <c r="J41" s="121"/>
      <c r="K41" s="121"/>
      <c r="L41" s="121"/>
      <c r="M41" s="121"/>
      <c r="N41" s="121"/>
      <c r="O41" s="121"/>
      <c r="P41" s="121"/>
      <c r="Q41" s="121"/>
      <c r="R41" s="121"/>
      <c r="S41" s="121"/>
      <c r="T41" s="121"/>
      <c r="U41" s="121"/>
    </row>
    <row r="42" spans="1:21" ht="13.5" thickBot="1">
      <c r="A42" s="121"/>
      <c r="B42" s="121"/>
      <c r="C42" s="121"/>
      <c r="D42" s="121"/>
      <c r="E42" s="121"/>
      <c r="F42" s="121"/>
      <c r="G42" s="132"/>
      <c r="H42" s="140" t="s">
        <v>3</v>
      </c>
      <c r="I42" s="140" t="s">
        <v>4</v>
      </c>
      <c r="J42" s="140" t="s">
        <v>5</v>
      </c>
      <c r="K42" s="140" t="s">
        <v>6</v>
      </c>
      <c r="L42" s="140" t="s">
        <v>7</v>
      </c>
      <c r="M42" s="140" t="s">
        <v>8</v>
      </c>
      <c r="N42" s="140" t="s">
        <v>9</v>
      </c>
      <c r="O42" s="140" t="s">
        <v>10</v>
      </c>
      <c r="P42" s="140" t="s">
        <v>11</v>
      </c>
      <c r="Q42" s="140" t="s">
        <v>12</v>
      </c>
      <c r="R42" s="140" t="s">
        <v>13</v>
      </c>
      <c r="S42" s="140" t="s">
        <v>14</v>
      </c>
      <c r="T42" s="140" t="s">
        <v>31</v>
      </c>
      <c r="U42" s="121"/>
    </row>
    <row r="43" spans="1:21" ht="13.5" thickBot="1">
      <c r="A43" s="121"/>
      <c r="B43" s="121"/>
      <c r="C43" s="121"/>
      <c r="D43" s="121"/>
      <c r="E43" s="121"/>
      <c r="F43" s="141" t="s">
        <v>15</v>
      </c>
      <c r="G43" s="142" t="s">
        <v>42</v>
      </c>
      <c r="H43" s="143">
        <f aca="true" t="shared" si="8" ref="H43:S43">$I$12</f>
        <v>0</v>
      </c>
      <c r="I43" s="143">
        <f t="shared" si="8"/>
        <v>0</v>
      </c>
      <c r="J43" s="143">
        <f t="shared" si="8"/>
        <v>0</v>
      </c>
      <c r="K43" s="143">
        <f t="shared" si="8"/>
        <v>0</v>
      </c>
      <c r="L43" s="143">
        <f t="shared" si="8"/>
        <v>0</v>
      </c>
      <c r="M43" s="143">
        <f t="shared" si="8"/>
        <v>0</v>
      </c>
      <c r="N43" s="143">
        <f t="shared" si="8"/>
        <v>0</v>
      </c>
      <c r="O43" s="143">
        <f t="shared" si="8"/>
        <v>0</v>
      </c>
      <c r="P43" s="143">
        <f t="shared" si="8"/>
        <v>0</v>
      </c>
      <c r="Q43" s="143">
        <f t="shared" si="8"/>
        <v>0</v>
      </c>
      <c r="R43" s="143">
        <f t="shared" si="8"/>
        <v>0</v>
      </c>
      <c r="S43" s="143">
        <f t="shared" si="8"/>
        <v>0</v>
      </c>
      <c r="T43" s="143">
        <f>SUM(H43:S43)</f>
        <v>0</v>
      </c>
      <c r="U43" s="121"/>
    </row>
    <row r="44" spans="1:21" ht="13.5" thickBot="1">
      <c r="A44" s="121"/>
      <c r="B44" s="121"/>
      <c r="C44" s="121"/>
      <c r="D44" s="121"/>
      <c r="E44" s="121"/>
      <c r="F44" s="141" t="s">
        <v>16</v>
      </c>
      <c r="G44" s="142" t="s">
        <v>43</v>
      </c>
      <c r="H44" s="143">
        <f>-'Tabela R.F. 2013 - pensionistas'!$N$22</f>
        <v>0</v>
      </c>
      <c r="I44" s="143">
        <f>-'Tabela R.F. 2013 - pensionistas'!$N$22</f>
        <v>0</v>
      </c>
      <c r="J44" s="143">
        <f>-'Tabela R.F. 2013 - pensionistas'!$N$22</f>
        <v>0</v>
      </c>
      <c r="K44" s="143">
        <f>-'Tabela R.F. 2013 - pensionistas'!$N$22</f>
        <v>0</v>
      </c>
      <c r="L44" s="143">
        <f>-'Tabela R.F. 2013 - pensionistas'!$N$22</f>
        <v>0</v>
      </c>
      <c r="M44" s="143">
        <f>-'Tabela R.F. 2013 - pensionistas'!$N$22</f>
        <v>0</v>
      </c>
      <c r="N44" s="143">
        <f>-'Tabela R.F. 2013 - pensionistas'!$N$22</f>
        <v>0</v>
      </c>
      <c r="O44" s="143">
        <f>-'Tabela R.F. 2013 - pensionistas'!$N$22</f>
        <v>0</v>
      </c>
      <c r="P44" s="143">
        <f>-'Tabela R.F. 2013 - pensionistas'!$N$22</f>
        <v>0</v>
      </c>
      <c r="Q44" s="143">
        <f>-'Tabela R.F. 2013 - pensionistas'!$N$22</f>
        <v>0</v>
      </c>
      <c r="R44" s="143">
        <f>-'Tabela R.F. 2013 - pensionistas'!$N$22</f>
        <v>0</v>
      </c>
      <c r="S44" s="143">
        <f>-'Tabela R.F. 2013 - pensionistas'!$N$22</f>
        <v>0</v>
      </c>
      <c r="T44" s="143">
        <f>SUM(H44:S44)</f>
        <v>0</v>
      </c>
      <c r="U44" s="121"/>
    </row>
    <row r="45" spans="1:21" ht="13.5" thickBot="1">
      <c r="A45" s="121"/>
      <c r="B45" s="121"/>
      <c r="C45" s="121"/>
      <c r="D45" s="121"/>
      <c r="E45" s="121"/>
      <c r="F45" s="141" t="s">
        <v>15</v>
      </c>
      <c r="G45" s="144" t="s">
        <v>32</v>
      </c>
      <c r="H45" s="143"/>
      <c r="I45" s="143"/>
      <c r="J45" s="143"/>
      <c r="K45" s="143"/>
      <c r="L45" s="143"/>
      <c r="M45" s="143"/>
      <c r="N45" s="143">
        <f>IF(N43&lt;=600,N43,IF(AND(N43&gt;600,N43&lt;1100),1320-(1.2*N43),0))</f>
        <v>0</v>
      </c>
      <c r="O45" s="143"/>
      <c r="P45" s="143"/>
      <c r="Q45" s="143"/>
      <c r="R45" s="143"/>
      <c r="S45" s="143"/>
      <c r="T45" s="143">
        <f aca="true" t="shared" si="9" ref="T45:T50">SUM(H45:S45)</f>
        <v>0</v>
      </c>
      <c r="U45" s="121"/>
    </row>
    <row r="46" spans="1:21" ht="13.5" thickBot="1">
      <c r="A46" s="121"/>
      <c r="B46" s="121"/>
      <c r="C46" s="121"/>
      <c r="D46" s="121"/>
      <c r="E46" s="121"/>
      <c r="F46" s="141" t="s">
        <v>16</v>
      </c>
      <c r="G46" s="144" t="s">
        <v>66</v>
      </c>
      <c r="H46" s="143"/>
      <c r="I46" s="143"/>
      <c r="J46" s="143"/>
      <c r="K46" s="143"/>
      <c r="L46" s="143"/>
      <c r="M46" s="143"/>
      <c r="N46" s="143">
        <f>-'Tabela R.F. 2013 - pensionistas'!Q22</f>
        <v>0</v>
      </c>
      <c r="O46" s="143"/>
      <c r="P46" s="143"/>
      <c r="Q46" s="143"/>
      <c r="R46" s="143"/>
      <c r="S46" s="143"/>
      <c r="T46" s="143">
        <f t="shared" si="9"/>
        <v>0</v>
      </c>
      <c r="U46" s="121"/>
    </row>
    <row r="47" spans="1:21" ht="13.5" thickBot="1">
      <c r="A47" s="121"/>
      <c r="B47" s="121"/>
      <c r="C47" s="121"/>
      <c r="D47" s="121"/>
      <c r="E47" s="121"/>
      <c r="F47" s="141" t="s">
        <v>15</v>
      </c>
      <c r="G47" s="144" t="s">
        <v>33</v>
      </c>
      <c r="H47" s="143"/>
      <c r="I47" s="143"/>
      <c r="J47" s="143"/>
      <c r="K47" s="143"/>
      <c r="L47" s="143"/>
      <c r="M47" s="143"/>
      <c r="N47" s="143"/>
      <c r="O47" s="143"/>
      <c r="P47" s="143"/>
      <c r="Q47" s="143"/>
      <c r="R47" s="143"/>
      <c r="S47" s="143">
        <f>IF(S43&lt;=600,S43,IF(AND(S43&gt;600,S43&lt;1100),1320-(1.2*S43),0))</f>
        <v>0</v>
      </c>
      <c r="T47" s="143">
        <f t="shared" si="9"/>
        <v>0</v>
      </c>
      <c r="U47" s="121"/>
    </row>
    <row r="48" spans="1:21" ht="13.5" thickBot="1">
      <c r="A48" s="121"/>
      <c r="B48" s="121"/>
      <c r="C48" s="121"/>
      <c r="D48" s="121"/>
      <c r="E48" s="121"/>
      <c r="F48" s="141" t="s">
        <v>16</v>
      </c>
      <c r="G48" s="144" t="s">
        <v>71</v>
      </c>
      <c r="H48" s="143"/>
      <c r="I48" s="143"/>
      <c r="J48" s="143"/>
      <c r="K48" s="143"/>
      <c r="L48" s="143"/>
      <c r="M48" s="143"/>
      <c r="N48" s="143"/>
      <c r="O48" s="143"/>
      <c r="P48" s="143"/>
      <c r="Q48" s="143"/>
      <c r="R48" s="143"/>
      <c r="S48" s="143">
        <f>-'Tabela R.F. 2013 - pensionistas'!Q22</f>
        <v>0</v>
      </c>
      <c r="T48" s="143">
        <f t="shared" si="9"/>
        <v>0</v>
      </c>
      <c r="U48" s="121"/>
    </row>
    <row r="49" spans="1:21" ht="13.5" thickBot="1">
      <c r="A49" s="121"/>
      <c r="B49" s="121"/>
      <c r="C49" s="121"/>
      <c r="D49" s="121"/>
      <c r="E49" s="121"/>
      <c r="F49" s="141" t="s">
        <v>16</v>
      </c>
      <c r="G49" s="144" t="s">
        <v>0</v>
      </c>
      <c r="H49" s="143">
        <f>-ROUNDDOWN((VLOOKUP('Tabela R.F. 2012 - pensionistas'!$Q$2,'Tabela R.F. 2012 - pensionistas'!$M$13:$N$15,2,FALSE)*H43),0)</f>
        <v>0</v>
      </c>
      <c r="I49" s="143">
        <f>-ROUNDDOWN((VLOOKUP('Tabela R.F. 2012 - pensionistas'!$Q$2,'Tabela R.F. 2012 - pensionistas'!$M$13:$N$15,2,FALSE)*I43),0)</f>
        <v>0</v>
      </c>
      <c r="J49" s="143">
        <f>-ROUNDDOWN((VLOOKUP('Tabela R.F. 2012 - pensionistas'!$Q$2,'Tabela R.F. 2012 - pensionistas'!$M$13:$N$15,2,FALSE)*J43),0)</f>
        <v>0</v>
      </c>
      <c r="K49" s="143">
        <f>-ROUNDDOWN((VLOOKUP('Tabela R.F. 2012 - pensionistas'!$Q$2,'Tabela R.F. 2012 - pensionistas'!$M$13:$N$15,2,FALSE)*K43),0)</f>
        <v>0</v>
      </c>
      <c r="L49" s="143">
        <f>-ROUNDDOWN((VLOOKUP('Tabela R.F. 2012 - pensionistas'!$Q$2,'Tabela R.F. 2012 - pensionistas'!$M$13:$N$15,2,FALSE)*L43),0)</f>
        <v>0</v>
      </c>
      <c r="M49" s="143">
        <f>-ROUNDDOWN((VLOOKUP('Tabela R.F. 2012 - pensionistas'!$Q$2,'Tabela R.F. 2012 - pensionistas'!$M$13:$N$15,2,FALSE)*M43),0)</f>
        <v>0</v>
      </c>
      <c r="N49" s="143">
        <f>-ROUNDDOWN((VLOOKUP('Tabela R.F. 2012 - pensionistas'!$Q$2,'Tabela R.F. 2012 - pensionistas'!$M$13:$N$15,2,FALSE)*N43),0)</f>
        <v>0</v>
      </c>
      <c r="O49" s="143">
        <f>-ROUNDDOWN((VLOOKUP('Tabela R.F. 2012 - pensionistas'!$Q$2,'Tabela R.F. 2012 - pensionistas'!$M$13:$N$15,2,FALSE)*O43),0)</f>
        <v>0</v>
      </c>
      <c r="P49" s="143">
        <f>-ROUNDDOWN((VLOOKUP('Tabela R.F. 2012 - pensionistas'!$Q$2,'Tabela R.F. 2012 - pensionistas'!$M$13:$N$15,2,FALSE)*P43),0)</f>
        <v>0</v>
      </c>
      <c r="Q49" s="143">
        <f>-ROUNDDOWN((VLOOKUP('Tabela R.F. 2012 - pensionistas'!$Q$2,'Tabela R.F. 2012 - pensionistas'!$M$13:$N$15,2,FALSE)*Q43),0)</f>
        <v>0</v>
      </c>
      <c r="R49" s="143">
        <f>-ROUNDDOWN((VLOOKUP('Tabela R.F. 2012 - pensionistas'!$Q$2,'Tabela R.F. 2012 - pensionistas'!$M$13:$N$15,2,FALSE)*R43),0)</f>
        <v>0</v>
      </c>
      <c r="S49" s="143">
        <f>-ROUNDDOWN((VLOOKUP('Tabela R.F. 2012 - pensionistas'!$Q$2,'Tabela R.F. 2012 - pensionistas'!$M$13:$N$15,2,FALSE)*S43),0)</f>
        <v>0</v>
      </c>
      <c r="T49" s="143">
        <f t="shared" si="9"/>
        <v>0</v>
      </c>
      <c r="U49" s="121"/>
    </row>
    <row r="50" spans="1:21" ht="13.5" thickBot="1">
      <c r="A50" s="121"/>
      <c r="B50" s="121"/>
      <c r="C50" s="121"/>
      <c r="D50" s="121"/>
      <c r="E50" s="121"/>
      <c r="F50" s="141" t="s">
        <v>16</v>
      </c>
      <c r="G50" s="144" t="s">
        <v>30</v>
      </c>
      <c r="H50" s="143">
        <f>-VLOOKUP('Tabela R.F. 2013 - pensionistas'!$S$2,'Tabela R.F. 2012 - pensionistas'!$S$13:$T$15,2)*(H45+H47)</f>
        <v>0</v>
      </c>
      <c r="I50" s="143">
        <f>-VLOOKUP('Tabela R.F. 2013 - pensionistas'!$S$2,'Tabela R.F. 2012 - pensionistas'!$S$13:$T$15,2)*(I45+I47)</f>
        <v>0</v>
      </c>
      <c r="J50" s="143">
        <f>-VLOOKUP('Tabela R.F. 2013 - pensionistas'!$S$2,'Tabela R.F. 2012 - pensionistas'!$S$13:$T$15,2)*(J45+J47)</f>
        <v>0</v>
      </c>
      <c r="K50" s="143">
        <f>-VLOOKUP('Tabela R.F. 2013 - pensionistas'!$S$2,'Tabela R.F. 2012 - pensionistas'!$S$13:$T$15,2)*(K45+K47)</f>
        <v>0</v>
      </c>
      <c r="L50" s="143">
        <f>-VLOOKUP('Tabela R.F. 2013 - pensionistas'!$S$2,'Tabela R.F. 2012 - pensionistas'!$S$13:$T$15,2)*(L45+L47)</f>
        <v>0</v>
      </c>
      <c r="M50" s="143">
        <f>-VLOOKUP('Tabela R.F. 2013 - pensionistas'!$S$2,'Tabela R.F. 2012 - pensionistas'!$S$13:$T$15,2)*(M45+M47)</f>
        <v>0</v>
      </c>
      <c r="N50" s="143">
        <f>-VLOOKUP('Tabela R.F. 2013 - pensionistas'!$S$2,'Tabela R.F. 2012 - pensionistas'!$S$13:$T$15,2)*(N45+N47)</f>
        <v>0</v>
      </c>
      <c r="O50" s="143">
        <f>-VLOOKUP('Tabela R.F. 2013 - pensionistas'!$S$2,'Tabela R.F. 2012 - pensionistas'!$S$13:$T$15,2)*(O45+O47)</f>
        <v>0</v>
      </c>
      <c r="P50" s="143">
        <f>-VLOOKUP('Tabela R.F. 2013 - pensionistas'!$S$2,'Tabela R.F. 2012 - pensionistas'!$S$13:$T$15,2)*(P45+P47)</f>
        <v>0</v>
      </c>
      <c r="Q50" s="143">
        <f>-VLOOKUP('Tabela R.F. 2013 - pensionistas'!$S$2,'Tabela R.F. 2012 - pensionistas'!$S$13:$T$15,2)*(Q45+Q47)</f>
        <v>0</v>
      </c>
      <c r="R50" s="143">
        <f>-VLOOKUP('Tabela R.F. 2013 - pensionistas'!$S$2,'Tabela R.F. 2012 - pensionistas'!$S$13:$T$15,2)*(R45+R47)</f>
        <v>0</v>
      </c>
      <c r="S50" s="143">
        <f>-VLOOKUP('Tabela R.F. 2013 - pensionistas'!$S$2,'Tabela R.F. 2012 - pensionistas'!$S$13:$T$15,2)*(S45+S47)</f>
        <v>0</v>
      </c>
      <c r="T50" s="143">
        <f t="shared" si="9"/>
        <v>0</v>
      </c>
      <c r="U50" s="121"/>
    </row>
    <row r="51" spans="1:21" ht="12.75">
      <c r="A51" s="121"/>
      <c r="B51" s="121"/>
      <c r="C51" s="121"/>
      <c r="D51" s="121"/>
      <c r="E51" s="121"/>
      <c r="F51" s="121"/>
      <c r="G51" s="121"/>
      <c r="H51" s="121"/>
      <c r="I51" s="121"/>
      <c r="J51" s="121"/>
      <c r="K51" s="121"/>
      <c r="L51" s="121"/>
      <c r="M51" s="121"/>
      <c r="N51" s="121"/>
      <c r="O51" s="121"/>
      <c r="P51" s="121"/>
      <c r="Q51" s="121"/>
      <c r="R51" s="121"/>
      <c r="S51" s="121"/>
      <c r="T51" s="148"/>
      <c r="U51" s="121"/>
    </row>
    <row r="52" spans="1:21" ht="15">
      <c r="A52" s="121"/>
      <c r="B52" s="121"/>
      <c r="C52" s="121"/>
      <c r="D52" s="121"/>
      <c r="E52" s="121"/>
      <c r="F52" s="121"/>
      <c r="G52" s="149" t="s">
        <v>1</v>
      </c>
      <c r="H52" s="150">
        <f>SUM(H43:H50)</f>
        <v>0</v>
      </c>
      <c r="I52" s="150">
        <f aca="true" t="shared" si="10" ref="I52:S52">SUM(I43:I50)</f>
        <v>0</v>
      </c>
      <c r="J52" s="150">
        <f t="shared" si="10"/>
        <v>0</v>
      </c>
      <c r="K52" s="150">
        <f t="shared" si="10"/>
        <v>0</v>
      </c>
      <c r="L52" s="150">
        <f t="shared" si="10"/>
        <v>0</v>
      </c>
      <c r="M52" s="150">
        <f t="shared" si="10"/>
        <v>0</v>
      </c>
      <c r="N52" s="150">
        <f t="shared" si="10"/>
        <v>0</v>
      </c>
      <c r="O52" s="150">
        <f t="shared" si="10"/>
        <v>0</v>
      </c>
      <c r="P52" s="150">
        <f t="shared" si="10"/>
        <v>0</v>
      </c>
      <c r="Q52" s="150">
        <f t="shared" si="10"/>
        <v>0</v>
      </c>
      <c r="R52" s="150">
        <f t="shared" si="10"/>
        <v>0</v>
      </c>
      <c r="S52" s="150">
        <f t="shared" si="10"/>
        <v>0</v>
      </c>
      <c r="T52" s="150">
        <f>SUM(H52:S52)</f>
        <v>0</v>
      </c>
      <c r="U52" s="121"/>
    </row>
    <row r="53" spans="1:21" ht="12.75">
      <c r="A53" s="121"/>
      <c r="B53" s="121"/>
      <c r="C53" s="121"/>
      <c r="D53" s="121"/>
      <c r="E53" s="121"/>
      <c r="F53" s="121"/>
      <c r="G53" s="121"/>
      <c r="H53" s="121"/>
      <c r="I53" s="121"/>
      <c r="J53" s="121"/>
      <c r="K53" s="121"/>
      <c r="L53" s="121"/>
      <c r="M53" s="121"/>
      <c r="N53" s="121"/>
      <c r="O53" s="121"/>
      <c r="P53" s="121"/>
      <c r="Q53" s="121"/>
      <c r="R53" s="121"/>
      <c r="S53" s="121"/>
      <c r="T53" s="121"/>
      <c r="U53" s="121"/>
    </row>
    <row r="54" spans="1:21" ht="12.75">
      <c r="A54" s="121"/>
      <c r="B54" s="121"/>
      <c r="C54" s="121"/>
      <c r="D54" s="121"/>
      <c r="E54" s="121"/>
      <c r="F54" s="121"/>
      <c r="G54" s="121"/>
      <c r="H54" s="121"/>
      <c r="I54" s="121"/>
      <c r="J54" s="121"/>
      <c r="K54" s="121"/>
      <c r="L54" s="121"/>
      <c r="M54" s="121"/>
      <c r="N54" s="121"/>
      <c r="O54" s="121"/>
      <c r="P54" s="121"/>
      <c r="Q54" s="121"/>
      <c r="R54" s="121"/>
      <c r="S54" s="121"/>
      <c r="T54" s="121"/>
      <c r="U54" s="121"/>
    </row>
    <row r="55" spans="2:21" ht="12.75">
      <c r="B55" s="132"/>
      <c r="C55" s="132"/>
      <c r="D55" s="132"/>
      <c r="E55" s="132"/>
      <c r="F55" s="132"/>
      <c r="G55" s="152" t="s">
        <v>34</v>
      </c>
      <c r="H55" s="121"/>
      <c r="I55" s="121"/>
      <c r="J55" s="121"/>
      <c r="K55" s="121"/>
      <c r="L55" s="121"/>
      <c r="M55" s="121"/>
      <c r="N55" s="121"/>
      <c r="O55" s="121"/>
      <c r="P55" s="121"/>
      <c r="Q55" s="121"/>
      <c r="R55" s="121"/>
      <c r="S55" s="121"/>
      <c r="T55" s="121"/>
      <c r="U55" s="121"/>
    </row>
    <row r="56" spans="2:21" ht="12.75">
      <c r="B56" s="132"/>
      <c r="C56" s="132"/>
      <c r="D56" s="132"/>
      <c r="E56" s="132"/>
      <c r="F56" s="132"/>
      <c r="G56" s="153" t="s">
        <v>72</v>
      </c>
      <c r="H56" s="121"/>
      <c r="I56" s="121"/>
      <c r="J56" s="121"/>
      <c r="K56" s="121"/>
      <c r="L56" s="121"/>
      <c r="M56" s="121"/>
      <c r="N56" s="121"/>
      <c r="O56" s="121"/>
      <c r="P56" s="121"/>
      <c r="Q56" s="121"/>
      <c r="R56" s="121"/>
      <c r="S56" s="121"/>
      <c r="T56" s="121"/>
      <c r="U56" s="121"/>
    </row>
    <row r="57" spans="2:21" ht="12.75">
      <c r="B57" s="121"/>
      <c r="C57" s="121"/>
      <c r="D57" s="121"/>
      <c r="E57" s="121"/>
      <c r="F57" s="121"/>
      <c r="G57" s="153" t="s">
        <v>77</v>
      </c>
      <c r="H57" s="121"/>
      <c r="I57" s="121"/>
      <c r="J57" s="121"/>
      <c r="K57" s="121"/>
      <c r="L57" s="121"/>
      <c r="M57" s="121"/>
      <c r="N57" s="121"/>
      <c r="O57" s="121"/>
      <c r="P57" s="121"/>
      <c r="Q57" s="121"/>
      <c r="R57" s="121"/>
      <c r="S57" s="121"/>
      <c r="T57" s="121"/>
      <c r="U57" s="121"/>
    </row>
    <row r="58" spans="2:21" ht="12.75">
      <c r="B58" s="121"/>
      <c r="C58" s="121"/>
      <c r="D58" s="121"/>
      <c r="E58" s="121"/>
      <c r="F58" s="121"/>
      <c r="G58" s="153" t="s">
        <v>76</v>
      </c>
      <c r="H58" s="121"/>
      <c r="I58" s="121"/>
      <c r="J58" s="121"/>
      <c r="K58" s="121"/>
      <c r="L58" s="121"/>
      <c r="M58" s="121"/>
      <c r="N58" s="121"/>
      <c r="O58" s="121"/>
      <c r="P58" s="121"/>
      <c r="Q58" s="121"/>
      <c r="R58" s="121"/>
      <c r="S58" s="121"/>
      <c r="T58" s="121"/>
      <c r="U58" s="121"/>
    </row>
    <row r="60" spans="7:20" ht="57.75" customHeight="1">
      <c r="G60" s="169" t="s">
        <v>73</v>
      </c>
      <c r="H60" s="169"/>
      <c r="I60" s="169"/>
      <c r="J60" s="169"/>
      <c r="K60" s="169"/>
      <c r="L60" s="169"/>
      <c r="M60" s="169"/>
      <c r="N60" s="169"/>
      <c r="O60" s="169"/>
      <c r="P60" s="169"/>
      <c r="Q60" s="169"/>
      <c r="R60" s="169"/>
      <c r="S60" s="169"/>
      <c r="T60" s="169"/>
    </row>
    <row r="61" spans="7:20" ht="12.75">
      <c r="G61" s="154"/>
      <c r="H61" s="154"/>
      <c r="I61" s="154"/>
      <c r="J61" s="154"/>
      <c r="K61" s="154"/>
      <c r="L61" s="154"/>
      <c r="M61" s="154"/>
      <c r="N61" s="154"/>
      <c r="O61" s="154"/>
      <c r="P61" s="154"/>
      <c r="Q61" s="154"/>
      <c r="R61" s="154"/>
      <c r="S61" s="154"/>
      <c r="T61" s="154"/>
    </row>
    <row r="62" spans="7:20" ht="24" customHeight="1">
      <c r="G62" s="170" t="s">
        <v>74</v>
      </c>
      <c r="H62" s="170"/>
      <c r="I62" s="170"/>
      <c r="J62" s="170"/>
      <c r="K62" s="170"/>
      <c r="L62" s="170"/>
      <c r="M62" s="170"/>
      <c r="N62" s="170"/>
      <c r="O62" s="170"/>
      <c r="P62" s="170"/>
      <c r="Q62" s="170"/>
      <c r="R62" s="170"/>
      <c r="S62" s="170"/>
      <c r="T62" s="170"/>
    </row>
    <row r="63" spans="7:20" ht="12.75">
      <c r="G63" s="154"/>
      <c r="H63" s="154"/>
      <c r="I63" s="154"/>
      <c r="J63" s="154"/>
      <c r="K63" s="154"/>
      <c r="L63" s="154"/>
      <c r="M63" s="154"/>
      <c r="N63" s="154"/>
      <c r="O63" s="154"/>
      <c r="P63" s="154"/>
      <c r="Q63" s="154"/>
      <c r="R63" s="154"/>
      <c r="S63" s="154"/>
      <c r="T63" s="154"/>
    </row>
    <row r="64" spans="7:20" ht="29.25" customHeight="1">
      <c r="G64" s="171" t="s">
        <v>75</v>
      </c>
      <c r="H64" s="171"/>
      <c r="I64" s="171"/>
      <c r="J64" s="171"/>
      <c r="K64" s="171"/>
      <c r="L64" s="171"/>
      <c r="M64" s="171"/>
      <c r="N64" s="171"/>
      <c r="O64" s="171"/>
      <c r="P64" s="171"/>
      <c r="Q64" s="171"/>
      <c r="R64" s="171"/>
      <c r="S64" s="171"/>
      <c r="T64" s="171"/>
    </row>
  </sheetData>
  <sheetProtection password="C7EC" sheet="1"/>
  <mergeCells count="18">
    <mergeCell ref="G60:T60"/>
    <mergeCell ref="G62:T62"/>
    <mergeCell ref="G64:T64"/>
    <mergeCell ref="G40:T40"/>
    <mergeCell ref="G15:H16"/>
    <mergeCell ref="I15:J16"/>
    <mergeCell ref="G18:H19"/>
    <mergeCell ref="I18:J19"/>
    <mergeCell ref="G21:T21"/>
    <mergeCell ref="A30:B32"/>
    <mergeCell ref="C30:D32"/>
    <mergeCell ref="E31:E32"/>
    <mergeCell ref="G2:W7"/>
    <mergeCell ref="L9:Q10"/>
    <mergeCell ref="G12:H13"/>
    <mergeCell ref="I12:J13"/>
    <mergeCell ref="L12:Q14"/>
    <mergeCell ref="R12:R13"/>
  </mergeCells>
  <dataValidations count="2">
    <dataValidation type="list" allowBlank="1" showInputMessage="1" showErrorMessage="1" sqref="I15">
      <formula1>"Solteiro,Casado, 1 titular, Casado, 2 titulares"</formula1>
    </dataValidation>
    <dataValidation type="list" allowBlank="1" showInputMessage="1" showErrorMessage="1" sqref="I18">
      <formula1>"0,1,2,3,4,5 ou mais"</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U125"/>
  <sheetViews>
    <sheetView zoomScalePageLayoutView="0" workbookViewId="0" topLeftCell="A1">
      <selection activeCell="K13" sqref="K13"/>
    </sheetView>
  </sheetViews>
  <sheetFormatPr defaultColWidth="9.140625" defaultRowHeight="12.75"/>
  <cols>
    <col min="1" max="1" width="12.421875" style="22" bestFit="1" customWidth="1"/>
    <col min="2" max="2" width="15.421875" style="22" customWidth="1"/>
    <col min="3" max="3" width="16.421875" style="22" customWidth="1"/>
    <col min="4" max="4" width="16.8515625" style="22" customWidth="1"/>
    <col min="5" max="12" width="9.140625" style="22" customWidth="1"/>
    <col min="13" max="13" width="20.140625" style="22" bestFit="1" customWidth="1"/>
    <col min="14" max="14" width="12.57421875" style="22" bestFit="1" customWidth="1"/>
    <col min="15" max="19" width="9.140625" style="22" customWidth="1"/>
    <col min="20" max="20" width="12.57421875" style="22" bestFit="1" customWidth="1"/>
    <col min="21" max="16384" width="9.140625" style="22" customWidth="1"/>
  </cols>
  <sheetData>
    <row r="1" spans="1:19" ht="15">
      <c r="A1" s="182" t="s">
        <v>44</v>
      </c>
      <c r="B1" s="183"/>
      <c r="C1" s="183"/>
      <c r="D1" s="183"/>
      <c r="M1"/>
      <c r="N1" t="s">
        <v>27</v>
      </c>
      <c r="O1" s="62"/>
      <c r="P1" s="1"/>
      <c r="Q1" s="8" t="s">
        <v>24</v>
      </c>
      <c r="R1" s="1"/>
      <c r="S1" s="1"/>
    </row>
    <row r="2" spans="1:19" ht="15">
      <c r="A2" s="183"/>
      <c r="B2" s="183"/>
      <c r="C2" s="183"/>
      <c r="D2" s="183"/>
      <c r="M2" t="s">
        <v>25</v>
      </c>
      <c r="N2" s="19">
        <f>Pensionistas!D15</f>
        <v>0</v>
      </c>
      <c r="O2" s="62"/>
      <c r="P2" s="10"/>
      <c r="Q2" s="63" t="str">
        <f>VLOOKUP(Pensionistas!I15,'Tabela R.F. 2012 - pensionistas'!M6:N8,2,FALSE)</f>
        <v>c1</v>
      </c>
      <c r="R2" s="1"/>
      <c r="S2" s="1"/>
    </row>
    <row r="3" spans="1:19" ht="12.75">
      <c r="A3" s="23"/>
      <c r="B3" s="24"/>
      <c r="C3" s="23"/>
      <c r="D3" s="23"/>
      <c r="M3" s="1"/>
      <c r="N3" s="1"/>
      <c r="O3" s="1"/>
      <c r="P3" s="1"/>
      <c r="Q3" s="1"/>
      <c r="R3" s="1"/>
      <c r="S3" s="1"/>
    </row>
    <row r="4" spans="1:19" ht="12.75">
      <c r="A4" s="25" t="s">
        <v>45</v>
      </c>
      <c r="B4" s="26"/>
      <c r="C4" s="26"/>
      <c r="D4" s="26"/>
      <c r="M4" s="1"/>
      <c r="N4" s="1"/>
      <c r="O4" s="1"/>
      <c r="P4" s="1"/>
      <c r="Q4" s="1"/>
      <c r="R4" s="1"/>
      <c r="S4" s="1"/>
    </row>
    <row r="5" spans="1:19" ht="15.75">
      <c r="A5" s="23"/>
      <c r="B5" s="24"/>
      <c r="C5" s="23"/>
      <c r="D5" s="27"/>
      <c r="M5" s="6"/>
      <c r="N5" s="61"/>
      <c r="O5" s="60"/>
      <c r="P5" s="55"/>
      <c r="Q5" s="56"/>
      <c r="R5" s="56"/>
      <c r="S5" s="55"/>
    </row>
    <row r="6" spans="1:19" ht="12.75">
      <c r="A6" s="23"/>
      <c r="B6" s="24"/>
      <c r="C6" s="23"/>
      <c r="D6" s="23"/>
      <c r="M6" s="7" t="s">
        <v>20</v>
      </c>
      <c r="N6" s="11" t="s">
        <v>48</v>
      </c>
      <c r="O6" s="57"/>
      <c r="P6" s="58"/>
      <c r="Q6" s="59"/>
      <c r="R6" s="59"/>
      <c r="S6" s="59"/>
    </row>
    <row r="7" spans="1:19" ht="12.75">
      <c r="A7" s="184" t="s">
        <v>21</v>
      </c>
      <c r="B7" s="185"/>
      <c r="C7" s="188" t="s">
        <v>46</v>
      </c>
      <c r="D7" s="190" t="s">
        <v>47</v>
      </c>
      <c r="M7" s="7" t="s">
        <v>28</v>
      </c>
      <c r="N7" s="11" t="s">
        <v>49</v>
      </c>
      <c r="O7" s="57"/>
      <c r="P7" s="58"/>
      <c r="Q7" s="59"/>
      <c r="R7" s="59"/>
      <c r="S7" s="59"/>
    </row>
    <row r="8" spans="1:19" ht="12.75">
      <c r="A8" s="186"/>
      <c r="B8" s="187"/>
      <c r="C8" s="189"/>
      <c r="D8" s="191"/>
      <c r="M8" s="7" t="s">
        <v>29</v>
      </c>
      <c r="N8" s="11" t="s">
        <v>50</v>
      </c>
      <c r="O8" s="57"/>
      <c r="P8" s="58"/>
      <c r="Q8" s="59"/>
      <c r="R8" s="59"/>
      <c r="S8" s="59"/>
    </row>
    <row r="9" spans="1:19" ht="21.75" customHeight="1">
      <c r="A9" s="186"/>
      <c r="B9" s="187"/>
      <c r="C9" s="189"/>
      <c r="D9" s="192"/>
      <c r="M9" s="1"/>
      <c r="N9" s="1"/>
      <c r="O9" s="1"/>
      <c r="P9" s="1"/>
      <c r="Q9" s="1"/>
      <c r="R9" s="1"/>
      <c r="S9" s="1"/>
    </row>
    <row r="10" spans="1:19" ht="12.75">
      <c r="A10" s="28"/>
      <c r="B10" s="29"/>
      <c r="C10" s="30"/>
      <c r="D10" s="30"/>
      <c r="M10" s="1"/>
      <c r="N10" s="1"/>
      <c r="O10" s="1"/>
      <c r="P10" s="1"/>
      <c r="Q10" s="1"/>
      <c r="R10" s="1"/>
      <c r="S10" s="1"/>
    </row>
    <row r="11" spans="1:19" ht="13.5">
      <c r="A11" s="31">
        <v>0</v>
      </c>
      <c r="B11" s="32">
        <v>675</v>
      </c>
      <c r="C11" s="33">
        <v>0</v>
      </c>
      <c r="D11" s="4">
        <v>0</v>
      </c>
      <c r="F11" s="34"/>
      <c r="G11" s="34"/>
      <c r="M11" s="1"/>
      <c r="N11" s="1"/>
      <c r="O11" s="1"/>
      <c r="P11" s="1"/>
      <c r="Q11" s="1"/>
      <c r="R11" s="1"/>
      <c r="S11" s="1"/>
    </row>
    <row r="12" spans="1:21" ht="13.5">
      <c r="A12" s="53">
        <f>B11+0.01</f>
        <v>675.01</v>
      </c>
      <c r="B12" s="32">
        <v>696</v>
      </c>
      <c r="C12" s="33">
        <v>0.015</v>
      </c>
      <c r="D12" s="4">
        <v>0</v>
      </c>
      <c r="F12" s="35"/>
      <c r="G12" s="34"/>
      <c r="M12" s="1" t="s">
        <v>24</v>
      </c>
      <c r="N12" s="1" t="s">
        <v>26</v>
      </c>
      <c r="O12" s="1"/>
      <c r="P12" s="1"/>
      <c r="Q12" s="1"/>
      <c r="R12" s="1"/>
      <c r="S12" s="1" t="s">
        <v>24</v>
      </c>
      <c r="T12" s="1" t="s">
        <v>26</v>
      </c>
      <c r="U12" s="22" t="s">
        <v>70</v>
      </c>
    </row>
    <row r="13" spans="1:20" ht="13.5">
      <c r="A13" s="53">
        <f aca="true" t="shared" si="0" ref="A13:A48">B12+0.01</f>
        <v>696.01</v>
      </c>
      <c r="B13" s="32">
        <v>764</v>
      </c>
      <c r="C13" s="33">
        <v>0.025</v>
      </c>
      <c r="D13" s="36">
        <v>0.005</v>
      </c>
      <c r="F13" s="34"/>
      <c r="G13" s="34"/>
      <c r="M13" s="1" t="s">
        <v>48</v>
      </c>
      <c r="N13" s="18">
        <f>VLOOKUP(Pensionistas!$I$12,$A$11:$C$48,3,TRUE)</f>
        <v>0</v>
      </c>
      <c r="O13" s="1"/>
      <c r="P13" s="1"/>
      <c r="Q13" s="1"/>
      <c r="R13" s="1"/>
      <c r="S13" s="1" t="s">
        <v>48</v>
      </c>
      <c r="T13" s="18">
        <f>VLOOKUP('Tabela R.F. 2013 - pensionistas'!P21,'Tabela R.F. 2012 - pensionistas'!A11:C48,3,TRUE)</f>
        <v>0</v>
      </c>
    </row>
    <row r="14" spans="1:20" ht="13.5">
      <c r="A14" s="53">
        <f t="shared" si="0"/>
        <v>764.01</v>
      </c>
      <c r="B14" s="32">
        <v>847</v>
      </c>
      <c r="C14" s="33">
        <v>0.035</v>
      </c>
      <c r="D14" s="36">
        <v>0.015</v>
      </c>
      <c r="F14" s="34"/>
      <c r="G14" s="34"/>
      <c r="M14" s="1" t="s">
        <v>49</v>
      </c>
      <c r="N14" s="18">
        <f>VLOOKUP(Pensionistas!$I$12,$A$11:$D$48,4,TRUE)</f>
        <v>0</v>
      </c>
      <c r="O14" s="1"/>
      <c r="P14" s="1"/>
      <c r="Q14" s="1"/>
      <c r="R14" s="1"/>
      <c r="S14" s="1" t="s">
        <v>49</v>
      </c>
      <c r="T14" s="18">
        <f>VLOOKUP('Tabela R.F. 2013 - pensionistas'!P21,'Tabela R.F. 2012 - pensionistas'!A11:D48,4,TRUE)</f>
        <v>0</v>
      </c>
    </row>
    <row r="15" spans="1:20" ht="13.5">
      <c r="A15" s="53">
        <f t="shared" si="0"/>
        <v>847.01</v>
      </c>
      <c r="B15" s="32">
        <v>939</v>
      </c>
      <c r="C15" s="33">
        <v>0.05</v>
      </c>
      <c r="D15" s="36">
        <v>0.03</v>
      </c>
      <c r="F15" s="34"/>
      <c r="G15" s="34"/>
      <c r="M15" s="1" t="s">
        <v>50</v>
      </c>
      <c r="N15" s="18">
        <f>VLOOKUP(Pensionistas!$I$12,$A$11:$C$48,3,TRUE)</f>
        <v>0</v>
      </c>
      <c r="O15" s="1"/>
      <c r="P15" s="1"/>
      <c r="Q15" s="9">
        <f>VLOOKUP(Q2,M13:N30,2,FALSE)</f>
        <v>0</v>
      </c>
      <c r="R15" s="1"/>
      <c r="S15" s="1" t="s">
        <v>50</v>
      </c>
      <c r="T15" s="18">
        <f>VLOOKUP('Tabela R.F. 2013 - pensionistas'!P21,'Tabela R.F. 2012 - pensionistas'!A11:C48,3,TRUE)</f>
        <v>0</v>
      </c>
    </row>
    <row r="16" spans="1:19" ht="13.5">
      <c r="A16" s="53">
        <f t="shared" si="0"/>
        <v>939.01</v>
      </c>
      <c r="B16" s="32">
        <v>1012</v>
      </c>
      <c r="C16" s="33">
        <v>0.06</v>
      </c>
      <c r="D16" s="36">
        <v>0.03</v>
      </c>
      <c r="F16" s="34"/>
      <c r="G16" s="34"/>
      <c r="M16" s="2"/>
      <c r="N16" s="54"/>
      <c r="O16" s="1"/>
      <c r="P16" s="1"/>
      <c r="Q16" s="1"/>
      <c r="R16" s="1"/>
      <c r="S16" s="1"/>
    </row>
    <row r="17" spans="1:19" ht="13.5">
      <c r="A17" s="53">
        <f t="shared" si="0"/>
        <v>1012.01</v>
      </c>
      <c r="B17" s="32">
        <v>1094</v>
      </c>
      <c r="C17" s="33">
        <v>0.07</v>
      </c>
      <c r="D17" s="36">
        <v>0.04</v>
      </c>
      <c r="F17" s="34"/>
      <c r="G17" s="34"/>
      <c r="M17" s="2"/>
      <c r="N17" s="54"/>
      <c r="O17" s="1"/>
      <c r="P17" s="1"/>
      <c r="Q17" s="1"/>
      <c r="R17" s="1"/>
      <c r="S17" s="1"/>
    </row>
    <row r="18" spans="1:19" ht="13.5">
      <c r="A18" s="53">
        <f t="shared" si="0"/>
        <v>1094.01</v>
      </c>
      <c r="B18" s="32">
        <v>1125</v>
      </c>
      <c r="C18" s="33">
        <v>0.08</v>
      </c>
      <c r="D18" s="36">
        <v>0.04</v>
      </c>
      <c r="F18" s="34"/>
      <c r="G18" s="34"/>
      <c r="M18" s="2"/>
      <c r="N18" s="54"/>
      <c r="O18" s="1"/>
      <c r="P18" s="1"/>
      <c r="Q18" s="1"/>
      <c r="R18" s="1"/>
      <c r="S18" s="1"/>
    </row>
    <row r="19" spans="1:19" ht="13.5">
      <c r="A19" s="53">
        <f t="shared" si="0"/>
        <v>1125.01</v>
      </c>
      <c r="B19" s="32">
        <v>1208</v>
      </c>
      <c r="C19" s="33">
        <v>0.09</v>
      </c>
      <c r="D19" s="36">
        <v>0.05</v>
      </c>
      <c r="F19" s="34"/>
      <c r="G19" s="34"/>
      <c r="M19" s="2"/>
      <c r="N19" s="54"/>
      <c r="O19" s="1"/>
      <c r="P19" s="1"/>
      <c r="Q19" s="1"/>
      <c r="R19" s="1"/>
      <c r="S19" s="1"/>
    </row>
    <row r="20" spans="1:19" ht="13.5">
      <c r="A20" s="53">
        <f t="shared" si="0"/>
        <v>1208.01</v>
      </c>
      <c r="B20" s="32">
        <v>1280</v>
      </c>
      <c r="C20" s="33">
        <v>0.1</v>
      </c>
      <c r="D20" s="36">
        <v>0.05</v>
      </c>
      <c r="F20" s="34"/>
      <c r="G20" s="34"/>
      <c r="M20" s="2"/>
      <c r="N20" s="54"/>
      <c r="O20" s="1"/>
      <c r="P20" s="1"/>
      <c r="Q20" s="1"/>
      <c r="R20" s="1"/>
      <c r="S20" s="1"/>
    </row>
    <row r="21" spans="1:19" ht="13.5">
      <c r="A21" s="53">
        <f t="shared" si="0"/>
        <v>1280.01</v>
      </c>
      <c r="B21" s="32">
        <v>1383</v>
      </c>
      <c r="C21" s="33">
        <v>0.11</v>
      </c>
      <c r="D21" s="36">
        <v>0.06</v>
      </c>
      <c r="F21" s="34"/>
      <c r="G21" s="34"/>
      <c r="M21" s="2"/>
      <c r="N21" s="54"/>
      <c r="O21" s="1"/>
      <c r="P21" s="1"/>
      <c r="Q21" s="1"/>
      <c r="R21" s="1"/>
      <c r="S21" s="1"/>
    </row>
    <row r="22" spans="1:19" ht="13.5">
      <c r="A22" s="53">
        <f t="shared" si="0"/>
        <v>1383.01</v>
      </c>
      <c r="B22" s="32">
        <v>1487</v>
      </c>
      <c r="C22" s="33">
        <v>0.12</v>
      </c>
      <c r="D22" s="36">
        <v>0.07</v>
      </c>
      <c r="F22" s="34"/>
      <c r="G22" s="34"/>
      <c r="M22" s="2"/>
      <c r="N22" s="54"/>
      <c r="O22" s="1"/>
      <c r="P22" s="1"/>
      <c r="Q22" s="1"/>
      <c r="R22" s="1"/>
      <c r="S22" s="1"/>
    </row>
    <row r="23" spans="1:19" ht="13.5">
      <c r="A23" s="53">
        <f t="shared" si="0"/>
        <v>1487.01</v>
      </c>
      <c r="B23" s="32">
        <v>1621</v>
      </c>
      <c r="C23" s="33">
        <v>0.13</v>
      </c>
      <c r="D23" s="36">
        <v>0.08</v>
      </c>
      <c r="F23" s="34"/>
      <c r="G23" s="34"/>
      <c r="M23" s="2"/>
      <c r="N23" s="54"/>
      <c r="O23" s="1"/>
      <c r="P23" s="1"/>
      <c r="Q23" s="1"/>
      <c r="R23" s="1"/>
      <c r="S23" s="1"/>
    </row>
    <row r="24" spans="1:19" ht="13.5">
      <c r="A24" s="53">
        <f t="shared" si="0"/>
        <v>1621.01</v>
      </c>
      <c r="B24" s="32">
        <v>1755</v>
      </c>
      <c r="C24" s="33">
        <v>0.14</v>
      </c>
      <c r="D24" s="36">
        <v>0.095</v>
      </c>
      <c r="F24" s="34"/>
      <c r="G24" s="34"/>
      <c r="M24" s="2"/>
      <c r="N24" s="54"/>
      <c r="O24" s="1"/>
      <c r="P24" s="1"/>
      <c r="Q24" s="1"/>
      <c r="R24" s="1"/>
      <c r="S24" s="1"/>
    </row>
    <row r="25" spans="1:19" ht="13.5">
      <c r="A25" s="53">
        <f t="shared" si="0"/>
        <v>1755.01</v>
      </c>
      <c r="B25" s="32">
        <v>1838</v>
      </c>
      <c r="C25" s="33">
        <v>0.145</v>
      </c>
      <c r="D25" s="36">
        <v>0.105</v>
      </c>
      <c r="F25" s="34"/>
      <c r="G25" s="37"/>
      <c r="M25" s="2"/>
      <c r="N25" s="54"/>
      <c r="O25" s="1"/>
      <c r="P25" s="1"/>
      <c r="Q25" s="1"/>
      <c r="R25" s="1"/>
      <c r="S25" s="1"/>
    </row>
    <row r="26" spans="1:19" ht="13.5">
      <c r="A26" s="53">
        <f t="shared" si="0"/>
        <v>1838.01</v>
      </c>
      <c r="B26" s="32">
        <v>1940</v>
      </c>
      <c r="C26" s="33">
        <v>0.155</v>
      </c>
      <c r="D26" s="36">
        <v>0.115</v>
      </c>
      <c r="F26" s="34"/>
      <c r="G26" s="37"/>
      <c r="M26" s="2"/>
      <c r="N26" s="54"/>
      <c r="O26" s="1"/>
      <c r="P26" s="1"/>
      <c r="Q26" s="1"/>
      <c r="R26" s="1"/>
      <c r="S26" s="1"/>
    </row>
    <row r="27" spans="1:19" ht="13.5">
      <c r="A27" s="53">
        <f t="shared" si="0"/>
        <v>1940.01</v>
      </c>
      <c r="B27" s="32">
        <v>2044</v>
      </c>
      <c r="C27" s="33">
        <v>0.175</v>
      </c>
      <c r="D27" s="36">
        <v>0.125</v>
      </c>
      <c r="F27" s="34"/>
      <c r="G27" s="37"/>
      <c r="M27" s="2"/>
      <c r="N27" s="54"/>
      <c r="O27" s="1"/>
      <c r="P27" s="1"/>
      <c r="Q27" s="1"/>
      <c r="R27" s="1"/>
      <c r="S27" s="1"/>
    </row>
    <row r="28" spans="1:19" ht="13.5">
      <c r="A28" s="53">
        <f t="shared" si="0"/>
        <v>2044.01</v>
      </c>
      <c r="B28" s="32">
        <v>2167</v>
      </c>
      <c r="C28" s="33">
        <v>0.185</v>
      </c>
      <c r="D28" s="36">
        <v>0.135</v>
      </c>
      <c r="F28" s="34"/>
      <c r="G28" s="37"/>
      <c r="M28" s="2"/>
      <c r="N28" s="54"/>
      <c r="O28" s="1"/>
      <c r="P28" s="1"/>
      <c r="Q28" s="1"/>
      <c r="R28" s="1"/>
      <c r="S28" s="1"/>
    </row>
    <row r="29" spans="1:19" ht="13.5">
      <c r="A29" s="53">
        <f t="shared" si="0"/>
        <v>2167.01</v>
      </c>
      <c r="B29" s="32">
        <v>2302</v>
      </c>
      <c r="C29" s="33">
        <v>0.2</v>
      </c>
      <c r="D29" s="36">
        <v>0.145</v>
      </c>
      <c r="F29" s="34"/>
      <c r="G29" s="37"/>
      <c r="M29" s="2"/>
      <c r="N29" s="54"/>
      <c r="O29" s="1"/>
      <c r="P29" s="1"/>
      <c r="Q29" s="1"/>
      <c r="R29" s="1"/>
      <c r="S29" s="1"/>
    </row>
    <row r="30" spans="1:19" ht="13.5">
      <c r="A30" s="53">
        <f t="shared" si="0"/>
        <v>2302.01</v>
      </c>
      <c r="B30" s="32">
        <v>2456</v>
      </c>
      <c r="C30" s="33">
        <v>0.21</v>
      </c>
      <c r="D30" s="36">
        <v>0.15</v>
      </c>
      <c r="F30" s="34"/>
      <c r="G30" s="37"/>
      <c r="M30" s="2"/>
      <c r="N30" s="54"/>
      <c r="O30" s="1"/>
      <c r="P30" s="1"/>
      <c r="Q30" s="1"/>
      <c r="R30" s="1"/>
      <c r="S30" s="1"/>
    </row>
    <row r="31" spans="1:8" ht="13.5">
      <c r="A31" s="53">
        <f t="shared" si="0"/>
        <v>2456.01</v>
      </c>
      <c r="B31" s="32">
        <v>2591</v>
      </c>
      <c r="C31" s="33">
        <v>0.22</v>
      </c>
      <c r="D31" s="36">
        <v>0.16</v>
      </c>
      <c r="F31" s="34"/>
      <c r="G31" s="37"/>
      <c r="H31" s="34"/>
    </row>
    <row r="32" spans="1:8" ht="13.5">
      <c r="A32" s="53">
        <f t="shared" si="0"/>
        <v>2591.01</v>
      </c>
      <c r="B32" s="38">
        <v>2671</v>
      </c>
      <c r="C32" s="33">
        <v>0.235</v>
      </c>
      <c r="D32" s="36">
        <v>0.17</v>
      </c>
      <c r="F32" s="34"/>
      <c r="G32" s="34"/>
      <c r="H32" s="34"/>
    </row>
    <row r="33" spans="1:8" ht="13.5">
      <c r="A33" s="53">
        <f t="shared" si="0"/>
        <v>2671.01</v>
      </c>
      <c r="B33" s="38">
        <v>2822</v>
      </c>
      <c r="C33" s="33">
        <v>0.245</v>
      </c>
      <c r="D33" s="36">
        <v>0.18</v>
      </c>
      <c r="F33" s="34"/>
      <c r="G33" s="34"/>
      <c r="H33" s="34"/>
    </row>
    <row r="34" spans="1:8" ht="13.5">
      <c r="A34" s="53">
        <f t="shared" si="0"/>
        <v>2822.01</v>
      </c>
      <c r="B34" s="38">
        <v>2994</v>
      </c>
      <c r="C34" s="33">
        <v>0.255</v>
      </c>
      <c r="D34" s="36">
        <v>0.18</v>
      </c>
      <c r="F34" s="34"/>
      <c r="G34" s="34"/>
      <c r="H34" s="34"/>
    </row>
    <row r="35" spans="1:8" ht="13.5">
      <c r="A35" s="53">
        <f t="shared" si="0"/>
        <v>2994.01</v>
      </c>
      <c r="B35" s="38">
        <v>3195</v>
      </c>
      <c r="C35" s="33">
        <v>0.265</v>
      </c>
      <c r="D35" s="36">
        <v>0.2</v>
      </c>
      <c r="F35" s="34"/>
      <c r="G35" s="34"/>
      <c r="H35" s="34"/>
    </row>
    <row r="36" spans="1:8" ht="13.5">
      <c r="A36" s="53">
        <f t="shared" si="0"/>
        <v>3195.01</v>
      </c>
      <c r="B36" s="38">
        <v>3377</v>
      </c>
      <c r="C36" s="33">
        <v>0.275</v>
      </c>
      <c r="D36" s="36">
        <v>0.21</v>
      </c>
      <c r="F36" s="34"/>
      <c r="G36" s="34"/>
      <c r="H36" s="34"/>
    </row>
    <row r="37" spans="1:8" ht="13.5">
      <c r="A37" s="53">
        <f t="shared" si="0"/>
        <v>3377.01</v>
      </c>
      <c r="B37" s="38">
        <v>3588</v>
      </c>
      <c r="C37" s="33">
        <v>0.285</v>
      </c>
      <c r="D37" s="36">
        <v>0.22</v>
      </c>
      <c r="F37" s="34"/>
      <c r="G37" s="34"/>
      <c r="H37" s="34"/>
    </row>
    <row r="38" spans="1:8" ht="13.5">
      <c r="A38" s="53">
        <f t="shared" si="0"/>
        <v>3588.01</v>
      </c>
      <c r="B38" s="38">
        <v>3830</v>
      </c>
      <c r="C38" s="33">
        <v>0.295</v>
      </c>
      <c r="D38" s="36">
        <v>0.24</v>
      </c>
      <c r="F38" s="34"/>
      <c r="G38" s="34"/>
      <c r="H38" s="34"/>
    </row>
    <row r="39" spans="1:8" ht="13.5">
      <c r="A39" s="53">
        <f t="shared" si="0"/>
        <v>3830.01</v>
      </c>
      <c r="B39" s="38">
        <v>4103</v>
      </c>
      <c r="C39" s="33">
        <v>0.305</v>
      </c>
      <c r="D39" s="36">
        <v>0.25</v>
      </c>
      <c r="F39" s="34"/>
      <c r="G39" s="34"/>
      <c r="H39" s="34"/>
    </row>
    <row r="40" spans="1:8" ht="13.5">
      <c r="A40" s="53">
        <f t="shared" si="0"/>
        <v>4103.01</v>
      </c>
      <c r="B40" s="38">
        <v>4385</v>
      </c>
      <c r="C40" s="33">
        <v>0.315</v>
      </c>
      <c r="D40" s="36">
        <v>0.26</v>
      </c>
      <c r="F40" s="34"/>
      <c r="G40" s="34"/>
      <c r="H40" s="34"/>
    </row>
    <row r="41" spans="1:9" ht="13.5">
      <c r="A41" s="53">
        <f t="shared" si="0"/>
        <v>4385.01</v>
      </c>
      <c r="B41" s="38">
        <v>4647</v>
      </c>
      <c r="C41" s="33">
        <v>0.335</v>
      </c>
      <c r="D41" s="36">
        <v>0.27</v>
      </c>
      <c r="F41" s="34"/>
      <c r="G41" s="34"/>
      <c r="H41" s="34"/>
      <c r="I41" s="39"/>
    </row>
    <row r="42" spans="1:9" ht="13.5">
      <c r="A42" s="53">
        <f t="shared" si="0"/>
        <v>4647.01</v>
      </c>
      <c r="B42" s="38">
        <v>4909</v>
      </c>
      <c r="C42" s="33">
        <v>0.345</v>
      </c>
      <c r="D42" s="36">
        <v>0.28</v>
      </c>
      <c r="F42" s="34"/>
      <c r="G42" s="34"/>
      <c r="H42" s="34"/>
      <c r="I42" s="39"/>
    </row>
    <row r="43" spans="1:9" ht="13.5">
      <c r="A43" s="53">
        <f t="shared" si="0"/>
        <v>4909.01</v>
      </c>
      <c r="B43" s="38">
        <v>5211</v>
      </c>
      <c r="C43" s="33">
        <v>0.36</v>
      </c>
      <c r="D43" s="36">
        <v>0.295</v>
      </c>
      <c r="F43" s="34"/>
      <c r="G43" s="34"/>
      <c r="H43" s="34"/>
      <c r="I43" s="39"/>
    </row>
    <row r="44" spans="1:9" ht="13.5">
      <c r="A44" s="53">
        <f t="shared" si="0"/>
        <v>5211.01</v>
      </c>
      <c r="B44" s="38">
        <v>5645</v>
      </c>
      <c r="C44" s="33">
        <v>0.37</v>
      </c>
      <c r="D44" s="36">
        <v>0.305</v>
      </c>
      <c r="F44" s="34"/>
      <c r="G44" s="34"/>
      <c r="H44" s="34"/>
      <c r="I44" s="39"/>
    </row>
    <row r="45" spans="1:9" ht="13.5">
      <c r="A45" s="53">
        <f t="shared" si="0"/>
        <v>5645.01</v>
      </c>
      <c r="B45" s="38">
        <v>7661</v>
      </c>
      <c r="C45" s="33">
        <v>0.38</v>
      </c>
      <c r="D45" s="36">
        <v>0.315</v>
      </c>
      <c r="F45" s="34"/>
      <c r="G45" s="34"/>
      <c r="H45" s="34"/>
      <c r="I45" s="39"/>
    </row>
    <row r="46" spans="1:9" ht="13.5">
      <c r="A46" s="53">
        <f t="shared" si="0"/>
        <v>7661.01</v>
      </c>
      <c r="B46" s="38">
        <v>8000</v>
      </c>
      <c r="C46" s="33">
        <v>0.39</v>
      </c>
      <c r="D46" s="36">
        <v>0.325</v>
      </c>
      <c r="F46" s="34"/>
      <c r="G46" s="34"/>
      <c r="H46" s="34"/>
      <c r="I46" s="39"/>
    </row>
    <row r="47" spans="1:9" ht="13.5">
      <c r="A47" s="53">
        <f t="shared" si="0"/>
        <v>8000.01</v>
      </c>
      <c r="B47" s="38">
        <v>9200</v>
      </c>
      <c r="C47" s="33">
        <v>0.39</v>
      </c>
      <c r="D47" s="36">
        <v>0.335</v>
      </c>
      <c r="F47" s="34"/>
      <c r="G47" s="34"/>
      <c r="H47" s="34"/>
      <c r="I47" s="39"/>
    </row>
    <row r="48" spans="1:9" ht="13.5">
      <c r="A48" s="53">
        <f t="shared" si="0"/>
        <v>9200.01</v>
      </c>
      <c r="B48" s="40">
        <v>9999999</v>
      </c>
      <c r="C48" s="41">
        <v>0.4</v>
      </c>
      <c r="D48" s="42">
        <v>0.345</v>
      </c>
      <c r="F48" s="34"/>
      <c r="G48" s="34"/>
      <c r="H48" s="34"/>
      <c r="I48" s="39"/>
    </row>
    <row r="49" spans="1:4" ht="13.5">
      <c r="A49" s="43"/>
      <c r="B49" s="38"/>
      <c r="C49" s="44"/>
      <c r="D49" s="5"/>
    </row>
    <row r="50" spans="1:4" ht="13.5">
      <c r="A50" s="43"/>
      <c r="B50" s="38"/>
      <c r="C50" s="44"/>
      <c r="D50" s="5"/>
    </row>
    <row r="51" spans="1:4" ht="13.5">
      <c r="A51" s="43"/>
      <c r="B51" s="38"/>
      <c r="C51" s="44"/>
      <c r="D51" s="5"/>
    </row>
    <row r="52" spans="1:4" ht="13.5">
      <c r="A52" s="43"/>
      <c r="B52" s="38"/>
      <c r="C52" s="44"/>
      <c r="D52" s="5"/>
    </row>
    <row r="53" spans="1:4" ht="13.5">
      <c r="A53" s="43"/>
      <c r="B53" s="38"/>
      <c r="C53" s="44"/>
      <c r="D53" s="5"/>
    </row>
    <row r="54" spans="1:4" ht="13.5">
      <c r="A54" s="43"/>
      <c r="B54" s="38"/>
      <c r="C54" s="44"/>
      <c r="D54" s="5"/>
    </row>
    <row r="55" spans="1:4" ht="13.5">
      <c r="A55" s="43"/>
      <c r="B55" s="38"/>
      <c r="C55" s="44"/>
      <c r="D55" s="5"/>
    </row>
    <row r="56" spans="1:4" ht="12.75">
      <c r="A56" s="23"/>
      <c r="B56" s="23"/>
      <c r="C56" s="23"/>
      <c r="D56" s="23"/>
    </row>
    <row r="57" spans="1:4" ht="12.75">
      <c r="A57" s="23"/>
      <c r="B57" s="23"/>
      <c r="C57" s="23"/>
      <c r="D57" s="23"/>
    </row>
    <row r="58" spans="1:4" ht="12.75">
      <c r="A58" s="193"/>
      <c r="B58" s="194"/>
      <c r="C58" s="194"/>
      <c r="D58" s="194"/>
    </row>
    <row r="59" spans="1:4" ht="12.75">
      <c r="A59" s="194"/>
      <c r="B59" s="194"/>
      <c r="C59" s="194"/>
      <c r="D59" s="194"/>
    </row>
    <row r="60" spans="1:4" ht="12.75">
      <c r="A60" s="47"/>
      <c r="B60" s="47"/>
      <c r="C60" s="47"/>
      <c r="D60" s="47"/>
    </row>
    <row r="61" spans="1:4" ht="12.75">
      <c r="A61" s="47"/>
      <c r="B61" s="47"/>
      <c r="C61" s="47"/>
      <c r="D61" s="47"/>
    </row>
    <row r="62" spans="1:4" ht="12.75">
      <c r="A62" s="48"/>
      <c r="B62" s="49"/>
      <c r="C62" s="49"/>
      <c r="D62" s="49"/>
    </row>
    <row r="63" spans="1:4" ht="12.75">
      <c r="A63" s="50"/>
      <c r="B63" s="49"/>
      <c r="C63" s="49"/>
      <c r="D63" s="49"/>
    </row>
    <row r="64" spans="1:4" ht="12.75">
      <c r="A64" s="181"/>
      <c r="B64" s="181"/>
      <c r="C64" s="181"/>
      <c r="D64" s="181"/>
    </row>
    <row r="65" spans="1:4" ht="12.75">
      <c r="A65" s="47"/>
      <c r="B65" s="51"/>
      <c r="C65" s="47"/>
      <c r="D65" s="47"/>
    </row>
    <row r="66" spans="1:4" ht="12.75">
      <c r="A66" s="195"/>
      <c r="B66" s="195"/>
      <c r="C66" s="196"/>
      <c r="D66" s="196"/>
    </row>
    <row r="67" spans="1:4" ht="12.75">
      <c r="A67" s="195"/>
      <c r="B67" s="195"/>
      <c r="C67" s="196"/>
      <c r="D67" s="197"/>
    </row>
    <row r="68" spans="1:4" ht="12.75">
      <c r="A68" s="195"/>
      <c r="B68" s="195"/>
      <c r="C68" s="196"/>
      <c r="D68" s="197"/>
    </row>
    <row r="69" spans="1:4" ht="12.75">
      <c r="A69" s="47"/>
      <c r="B69" s="51"/>
      <c r="C69" s="47"/>
      <c r="D69" s="47"/>
    </row>
    <row r="70" spans="1:8" ht="13.5">
      <c r="A70" s="43"/>
      <c r="B70" s="38"/>
      <c r="C70" s="5"/>
      <c r="D70" s="5"/>
      <c r="F70" s="45"/>
      <c r="G70" s="46"/>
      <c r="H70" s="34"/>
    </row>
    <row r="71" spans="1:8" ht="13.5">
      <c r="A71" s="43"/>
      <c r="B71" s="38"/>
      <c r="C71" s="5"/>
      <c r="D71" s="5"/>
      <c r="F71" s="34"/>
      <c r="G71" s="34"/>
      <c r="H71" s="34"/>
    </row>
    <row r="72" spans="1:8" ht="13.5">
      <c r="A72" s="43"/>
      <c r="B72" s="38"/>
      <c r="C72" s="5"/>
      <c r="D72" s="5"/>
      <c r="F72" s="34"/>
      <c r="G72" s="34"/>
      <c r="H72" s="34"/>
    </row>
    <row r="73" spans="1:8" ht="13.5">
      <c r="A73" s="43"/>
      <c r="B73" s="38"/>
      <c r="C73" s="5"/>
      <c r="D73" s="5"/>
      <c r="F73" s="34"/>
      <c r="G73" s="34"/>
      <c r="H73" s="34"/>
    </row>
    <row r="74" spans="1:8" ht="13.5">
      <c r="A74" s="43"/>
      <c r="B74" s="38"/>
      <c r="C74" s="5"/>
      <c r="D74" s="5"/>
      <c r="F74" s="34"/>
      <c r="G74" s="34"/>
      <c r="H74" s="34"/>
    </row>
    <row r="75" spans="1:8" ht="13.5">
      <c r="A75" s="43"/>
      <c r="B75" s="38"/>
      <c r="C75" s="5"/>
      <c r="D75" s="5"/>
      <c r="F75" s="34"/>
      <c r="G75" s="34"/>
      <c r="H75" s="34"/>
    </row>
    <row r="76" spans="1:8" ht="13.5">
      <c r="A76" s="43"/>
      <c r="B76" s="38"/>
      <c r="C76" s="5"/>
      <c r="D76" s="5"/>
      <c r="F76" s="34"/>
      <c r="G76" s="34"/>
      <c r="H76" s="34"/>
    </row>
    <row r="77" spans="1:8" ht="13.5">
      <c r="A77" s="43"/>
      <c r="B77" s="38"/>
      <c r="C77" s="5"/>
      <c r="D77" s="5"/>
      <c r="F77" s="34"/>
      <c r="G77" s="34"/>
      <c r="H77" s="34"/>
    </row>
    <row r="78" spans="1:8" ht="13.5">
      <c r="A78" s="43"/>
      <c r="B78" s="38"/>
      <c r="C78" s="5"/>
      <c r="D78" s="5"/>
      <c r="F78" s="34"/>
      <c r="G78" s="34"/>
      <c r="H78" s="34"/>
    </row>
    <row r="79" spans="1:8" ht="13.5">
      <c r="A79" s="43"/>
      <c r="B79" s="38"/>
      <c r="C79" s="5"/>
      <c r="D79" s="5"/>
      <c r="F79" s="34"/>
      <c r="G79" s="34"/>
      <c r="H79" s="34"/>
    </row>
    <row r="80" spans="1:8" ht="13.5">
      <c r="A80" s="43"/>
      <c r="B80" s="38"/>
      <c r="C80" s="5"/>
      <c r="D80" s="5"/>
      <c r="F80" s="34"/>
      <c r="G80" s="34"/>
      <c r="H80" s="34"/>
    </row>
    <row r="81" spans="1:8" ht="13.5">
      <c r="A81" s="43"/>
      <c r="B81" s="38"/>
      <c r="C81" s="5"/>
      <c r="D81" s="5"/>
      <c r="F81" s="34"/>
      <c r="G81" s="34"/>
      <c r="H81" s="34"/>
    </row>
    <row r="82" spans="1:8" ht="13.5">
      <c r="A82" s="43"/>
      <c r="B82" s="38"/>
      <c r="C82" s="5"/>
      <c r="D82" s="5"/>
      <c r="F82" s="34"/>
      <c r="G82" s="34"/>
      <c r="H82" s="34"/>
    </row>
    <row r="83" spans="1:8" ht="13.5">
      <c r="A83" s="43"/>
      <c r="B83" s="38"/>
      <c r="C83" s="5"/>
      <c r="D83" s="5"/>
      <c r="F83" s="34"/>
      <c r="G83" s="34"/>
      <c r="H83" s="34"/>
    </row>
    <row r="84" spans="1:8" ht="13.5">
      <c r="A84" s="43"/>
      <c r="B84" s="38"/>
      <c r="C84" s="5"/>
      <c r="D84" s="5"/>
      <c r="F84" s="34"/>
      <c r="G84" s="34"/>
      <c r="H84" s="34"/>
    </row>
    <row r="85" spans="1:8" ht="13.5">
      <c r="A85" s="43"/>
      <c r="B85" s="38"/>
      <c r="C85" s="5"/>
      <c r="D85" s="5"/>
      <c r="F85" s="34"/>
      <c r="G85" s="34"/>
      <c r="H85" s="34"/>
    </row>
    <row r="86" spans="1:8" ht="13.5">
      <c r="A86" s="43"/>
      <c r="B86" s="38"/>
      <c r="C86" s="5"/>
      <c r="D86" s="5"/>
      <c r="F86" s="34"/>
      <c r="G86" s="34"/>
      <c r="H86" s="34"/>
    </row>
    <row r="87" spans="1:8" ht="13.5">
      <c r="A87" s="43"/>
      <c r="B87" s="38"/>
      <c r="C87" s="5"/>
      <c r="D87" s="5"/>
      <c r="F87" s="34"/>
      <c r="G87" s="34"/>
      <c r="H87" s="34"/>
    </row>
    <row r="88" spans="1:8" ht="13.5">
      <c r="A88" s="43"/>
      <c r="B88" s="38"/>
      <c r="C88" s="5"/>
      <c r="D88" s="5"/>
      <c r="F88" s="34"/>
      <c r="G88" s="34"/>
      <c r="H88" s="34"/>
    </row>
    <row r="89" spans="1:8" ht="13.5">
      <c r="A89" s="43"/>
      <c r="B89" s="38"/>
      <c r="C89" s="5"/>
      <c r="D89" s="5"/>
      <c r="F89" s="34"/>
      <c r="G89" s="34"/>
      <c r="H89" s="34"/>
    </row>
    <row r="90" spans="1:8" ht="13.5">
      <c r="A90" s="43"/>
      <c r="B90" s="38"/>
      <c r="C90" s="5"/>
      <c r="D90" s="5"/>
      <c r="F90" s="34"/>
      <c r="G90" s="34"/>
      <c r="H90" s="34"/>
    </row>
    <row r="91" spans="1:8" ht="13.5">
      <c r="A91" s="43"/>
      <c r="B91" s="38"/>
      <c r="C91" s="5"/>
      <c r="D91" s="5"/>
      <c r="F91" s="34"/>
      <c r="G91" s="34"/>
      <c r="H91" s="34"/>
    </row>
    <row r="92" spans="1:4" ht="12.75">
      <c r="A92" s="47"/>
      <c r="B92" s="47"/>
      <c r="C92" s="47"/>
      <c r="D92" s="47"/>
    </row>
    <row r="93" spans="1:4" ht="12.75">
      <c r="A93" s="193"/>
      <c r="B93" s="194"/>
      <c r="C93" s="194"/>
      <c r="D93" s="194"/>
    </row>
    <row r="94" spans="1:4" ht="12.75">
      <c r="A94" s="194"/>
      <c r="B94" s="194"/>
      <c r="C94" s="194"/>
      <c r="D94" s="194"/>
    </row>
    <row r="95" spans="1:4" ht="12.75">
      <c r="A95" s="47"/>
      <c r="B95" s="47"/>
      <c r="C95" s="47"/>
      <c r="D95" s="47"/>
    </row>
    <row r="96" spans="1:4" ht="12.75">
      <c r="A96" s="47"/>
      <c r="B96" s="47"/>
      <c r="C96" s="47"/>
      <c r="D96" s="47"/>
    </row>
    <row r="97" spans="1:4" ht="12.75">
      <c r="A97" s="48"/>
      <c r="B97" s="49"/>
      <c r="C97" s="49"/>
      <c r="D97" s="49"/>
    </row>
    <row r="98" spans="1:4" ht="12.75">
      <c r="A98" s="50"/>
      <c r="B98" s="49"/>
      <c r="C98" s="49"/>
      <c r="D98" s="49"/>
    </row>
    <row r="99" spans="1:4" ht="12.75">
      <c r="A99" s="47"/>
      <c r="B99" s="51"/>
      <c r="C99" s="47"/>
      <c r="D99" s="47"/>
    </row>
    <row r="100" spans="1:4" ht="12.75">
      <c r="A100" s="195"/>
      <c r="B100" s="197"/>
      <c r="C100" s="196"/>
      <c r="D100" s="196"/>
    </row>
    <row r="101" spans="1:4" ht="12.75">
      <c r="A101" s="195"/>
      <c r="B101" s="197"/>
      <c r="C101" s="196"/>
      <c r="D101" s="197"/>
    </row>
    <row r="102" spans="1:4" ht="12.75">
      <c r="A102" s="195"/>
      <c r="B102" s="197"/>
      <c r="C102" s="196"/>
      <c r="D102" s="197"/>
    </row>
    <row r="103" spans="1:4" ht="12.75">
      <c r="A103" s="47"/>
      <c r="B103" s="51"/>
      <c r="C103" s="52"/>
      <c r="D103" s="52"/>
    </row>
    <row r="104" spans="1:8" ht="13.5">
      <c r="A104" s="43"/>
      <c r="B104" s="38"/>
      <c r="C104" s="5"/>
      <c r="D104" s="5"/>
      <c r="F104" s="34"/>
      <c r="G104" s="34"/>
      <c r="H104" s="34"/>
    </row>
    <row r="105" spans="1:8" ht="13.5">
      <c r="A105" s="43"/>
      <c r="B105" s="38"/>
      <c r="C105" s="5"/>
      <c r="D105" s="5"/>
      <c r="F105" s="34"/>
      <c r="G105" s="34"/>
      <c r="H105" s="34"/>
    </row>
    <row r="106" spans="1:8" ht="13.5">
      <c r="A106" s="43"/>
      <c r="B106" s="38"/>
      <c r="C106" s="5"/>
      <c r="D106" s="5"/>
      <c r="F106" s="34"/>
      <c r="G106" s="34"/>
      <c r="H106" s="34"/>
    </row>
    <row r="107" spans="1:8" ht="13.5">
      <c r="A107" s="43"/>
      <c r="B107" s="38"/>
      <c r="C107" s="5"/>
      <c r="D107" s="5"/>
      <c r="F107" s="34"/>
      <c r="G107" s="34"/>
      <c r="H107" s="34"/>
    </row>
    <row r="108" spans="1:8" ht="13.5">
      <c r="A108" s="43"/>
      <c r="B108" s="38"/>
      <c r="C108" s="5"/>
      <c r="D108" s="5"/>
      <c r="F108" s="34"/>
      <c r="G108" s="34"/>
      <c r="H108" s="34"/>
    </row>
    <row r="109" spans="1:8" ht="13.5">
      <c r="A109" s="43"/>
      <c r="B109" s="38"/>
      <c r="C109" s="5"/>
      <c r="D109" s="5"/>
      <c r="F109" s="34"/>
      <c r="G109" s="34"/>
      <c r="H109" s="34"/>
    </row>
    <row r="110" spans="1:8" ht="13.5">
      <c r="A110" s="43"/>
      <c r="B110" s="38"/>
      <c r="C110" s="5"/>
      <c r="D110" s="5"/>
      <c r="F110" s="34"/>
      <c r="G110" s="34"/>
      <c r="H110" s="34"/>
    </row>
    <row r="111" spans="1:8" ht="13.5">
      <c r="A111" s="43"/>
      <c r="B111" s="38"/>
      <c r="C111" s="5"/>
      <c r="D111" s="5"/>
      <c r="F111" s="34"/>
      <c r="G111" s="34"/>
      <c r="H111" s="34"/>
    </row>
    <row r="112" spans="1:8" ht="13.5">
      <c r="A112" s="43"/>
      <c r="B112" s="38"/>
      <c r="C112" s="5"/>
      <c r="D112" s="5"/>
      <c r="F112" s="34"/>
      <c r="G112" s="34"/>
      <c r="H112" s="34"/>
    </row>
    <row r="113" spans="1:8" ht="13.5">
      <c r="A113" s="43"/>
      <c r="B113" s="38"/>
      <c r="C113" s="5"/>
      <c r="D113" s="5"/>
      <c r="F113" s="34"/>
      <c r="G113" s="34"/>
      <c r="H113" s="34"/>
    </row>
    <row r="114" spans="1:8" ht="13.5">
      <c r="A114" s="43"/>
      <c r="B114" s="38"/>
      <c r="C114" s="5"/>
      <c r="D114" s="5"/>
      <c r="F114" s="34"/>
      <c r="G114" s="34"/>
      <c r="H114" s="34"/>
    </row>
    <row r="115" spans="1:8" ht="13.5">
      <c r="A115" s="43"/>
      <c r="B115" s="38"/>
      <c r="C115" s="5"/>
      <c r="D115" s="5"/>
      <c r="F115" s="34"/>
      <c r="G115" s="34"/>
      <c r="H115" s="34"/>
    </row>
    <row r="116" spans="1:8" ht="13.5">
      <c r="A116" s="43"/>
      <c r="B116" s="38"/>
      <c r="C116" s="5"/>
      <c r="D116" s="5"/>
      <c r="F116" s="34"/>
      <c r="G116" s="34"/>
      <c r="H116" s="34"/>
    </row>
    <row r="117" spans="1:8" ht="13.5">
      <c r="A117" s="43"/>
      <c r="B117" s="38"/>
      <c r="C117" s="5"/>
      <c r="D117" s="5"/>
      <c r="F117" s="34"/>
      <c r="G117" s="34"/>
      <c r="H117" s="34"/>
    </row>
    <row r="118" spans="1:8" ht="13.5">
      <c r="A118" s="43"/>
      <c r="B118" s="38"/>
      <c r="C118" s="5"/>
      <c r="D118" s="5"/>
      <c r="F118" s="34"/>
      <c r="G118" s="34"/>
      <c r="H118" s="34"/>
    </row>
    <row r="119" spans="1:8" ht="13.5">
      <c r="A119" s="43"/>
      <c r="B119" s="38"/>
      <c r="C119" s="5"/>
      <c r="D119" s="5"/>
      <c r="F119" s="34"/>
      <c r="G119" s="34"/>
      <c r="H119" s="34"/>
    </row>
    <row r="120" spans="1:8" ht="13.5">
      <c r="A120" s="43"/>
      <c r="B120" s="38"/>
      <c r="C120" s="5"/>
      <c r="D120" s="5"/>
      <c r="F120" s="34"/>
      <c r="G120" s="34"/>
      <c r="H120" s="34"/>
    </row>
    <row r="121" spans="1:8" ht="13.5">
      <c r="A121" s="43"/>
      <c r="B121" s="38"/>
      <c r="C121" s="5"/>
      <c r="D121" s="5"/>
      <c r="F121" s="34"/>
      <c r="G121" s="34"/>
      <c r="H121" s="34"/>
    </row>
    <row r="122" spans="1:8" ht="13.5">
      <c r="A122" s="43"/>
      <c r="B122" s="38"/>
      <c r="C122" s="5"/>
      <c r="D122" s="5"/>
      <c r="F122" s="34"/>
      <c r="G122" s="34"/>
      <c r="H122" s="34"/>
    </row>
    <row r="123" spans="1:8" ht="13.5">
      <c r="A123" s="43"/>
      <c r="B123" s="38"/>
      <c r="C123" s="5"/>
      <c r="D123" s="5"/>
      <c r="F123" s="34"/>
      <c r="G123" s="34"/>
      <c r="H123" s="34"/>
    </row>
    <row r="124" spans="1:8" ht="13.5">
      <c r="A124" s="43"/>
      <c r="B124" s="38"/>
      <c r="C124" s="5"/>
      <c r="D124" s="5"/>
      <c r="F124" s="34"/>
      <c r="G124" s="34"/>
      <c r="H124" s="34"/>
    </row>
    <row r="125" spans="1:8" ht="13.5">
      <c r="A125" s="43"/>
      <c r="B125" s="38"/>
      <c r="C125" s="5"/>
      <c r="D125" s="5"/>
      <c r="F125" s="34"/>
      <c r="G125" s="34"/>
      <c r="H125" s="34"/>
    </row>
  </sheetData>
  <sheetProtection/>
  <mergeCells count="13">
    <mergeCell ref="A66:B68"/>
    <mergeCell ref="C66:C68"/>
    <mergeCell ref="D66:D68"/>
    <mergeCell ref="A93:D94"/>
    <mergeCell ref="A100:B102"/>
    <mergeCell ref="C100:C102"/>
    <mergeCell ref="D100:D102"/>
    <mergeCell ref="A64:D64"/>
    <mergeCell ref="A1:D2"/>
    <mergeCell ref="A7:B9"/>
    <mergeCell ref="C7:C9"/>
    <mergeCell ref="D7:D9"/>
    <mergeCell ref="A58:D59"/>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rowBreaks count="1" manualBreakCount="1">
    <brk id="92" max="3" man="1"/>
  </rowBreaks>
</worksheet>
</file>

<file path=xl/worksheets/sheet3.xml><?xml version="1.0" encoding="utf-8"?>
<worksheet xmlns="http://schemas.openxmlformats.org/spreadsheetml/2006/main" xmlns:r="http://schemas.openxmlformats.org/officeDocument/2006/relationships">
  <dimension ref="A1:U126"/>
  <sheetViews>
    <sheetView zoomScale="90" zoomScaleNormal="90" zoomScalePageLayoutView="0" workbookViewId="0" topLeftCell="A1">
      <selection activeCell="K13" sqref="K13"/>
    </sheetView>
  </sheetViews>
  <sheetFormatPr defaultColWidth="9.140625" defaultRowHeight="12.75"/>
  <cols>
    <col min="1" max="1" width="12.421875" style="22" bestFit="1" customWidth="1"/>
    <col min="2" max="2" width="15.421875" style="22" customWidth="1"/>
    <col min="3" max="3" width="16.421875" style="22" customWidth="1"/>
    <col min="4" max="4" width="16.8515625" style="22" customWidth="1"/>
    <col min="5" max="8" width="9.140625" style="22" customWidth="1"/>
    <col min="9" max="9" width="18.421875" style="22" bestFit="1" customWidth="1"/>
    <col min="10" max="10" width="8.00390625" style="22" customWidth="1"/>
    <col min="11" max="12" width="9.140625" style="22" customWidth="1"/>
    <col min="13" max="13" width="20.140625" style="22" bestFit="1" customWidth="1"/>
    <col min="14" max="14" width="21.00390625" style="22" customWidth="1"/>
    <col min="15" max="15" width="15.7109375" style="22" customWidth="1"/>
    <col min="16" max="16" width="12.8515625" style="22" bestFit="1" customWidth="1"/>
    <col min="17" max="17" width="16.57421875" style="22" customWidth="1"/>
    <col min="18" max="18" width="11.8515625" style="22" bestFit="1" customWidth="1"/>
    <col min="19" max="19" width="9.7109375" style="22" bestFit="1" customWidth="1"/>
    <col min="20" max="20" width="18.421875" style="22" bestFit="1" customWidth="1"/>
    <col min="21" max="21" width="13.140625" style="22" bestFit="1" customWidth="1"/>
    <col min="22" max="16384" width="9.140625" style="22" customWidth="1"/>
  </cols>
  <sheetData>
    <row r="1" spans="1:20" ht="15" customHeight="1">
      <c r="A1" s="198" t="s">
        <v>51</v>
      </c>
      <c r="B1" s="199"/>
      <c r="C1" s="199"/>
      <c r="D1" s="199"/>
      <c r="M1"/>
      <c r="N1" t="s">
        <v>27</v>
      </c>
      <c r="O1" s="62"/>
      <c r="P1" s="1"/>
      <c r="Q1" s="8" t="s">
        <v>24</v>
      </c>
      <c r="R1" s="1"/>
      <c r="S1" s="114" t="s">
        <v>24</v>
      </c>
      <c r="T1" s="22" t="s">
        <v>67</v>
      </c>
    </row>
    <row r="2" spans="1:19" ht="15">
      <c r="A2" s="199"/>
      <c r="B2" s="199"/>
      <c r="C2" s="199"/>
      <c r="D2" s="199"/>
      <c r="M2" t="s">
        <v>25</v>
      </c>
      <c r="N2" s="19">
        <f>Pensionistas!D15</f>
        <v>0</v>
      </c>
      <c r="O2" s="62"/>
      <c r="P2" s="10"/>
      <c r="Q2" s="63" t="str">
        <f>VLOOKUP(Pensionistas!I15,'Tabela R.F. 2013 - pensionistas'!M6:N8,2,FALSE)</f>
        <v>c1</v>
      </c>
      <c r="R2" s="1"/>
      <c r="S2" s="115" t="str">
        <f>VLOOKUP(Pensionistas!I15,'Tabela R.F. 2013 - pensionistas'!M6:N8,2,FALSE)</f>
        <v>c1</v>
      </c>
    </row>
    <row r="3" spans="1:19" ht="12.75">
      <c r="A3" s="14"/>
      <c r="B3" s="15"/>
      <c r="C3" s="14"/>
      <c r="D3" s="14"/>
      <c r="M3" s="1"/>
      <c r="N3" s="1"/>
      <c r="O3" s="1"/>
      <c r="P3" s="1"/>
      <c r="Q3" s="1"/>
      <c r="R3" s="1"/>
      <c r="S3" s="116"/>
    </row>
    <row r="4" spans="1:19" ht="12.75">
      <c r="A4" s="64" t="s">
        <v>45</v>
      </c>
      <c r="B4" s="16"/>
      <c r="C4" s="16"/>
      <c r="D4" s="16"/>
      <c r="M4" s="1"/>
      <c r="N4" s="1"/>
      <c r="O4" s="1"/>
      <c r="P4" s="1"/>
      <c r="Q4" s="1"/>
      <c r="R4" s="1"/>
      <c r="S4" s="116"/>
    </row>
    <row r="5" spans="1:19" ht="15.75">
      <c r="A5" s="23"/>
      <c r="B5" s="24"/>
      <c r="C5" s="23"/>
      <c r="D5" s="27"/>
      <c r="M5" s="6"/>
      <c r="N5" s="61"/>
      <c r="O5" s="60"/>
      <c r="P5" s="55"/>
      <c r="Q5" s="56"/>
      <c r="R5" s="56"/>
      <c r="S5" s="117"/>
    </row>
    <row r="6" spans="1:19" ht="12.75">
      <c r="A6" s="23"/>
      <c r="B6" s="24"/>
      <c r="C6" s="23"/>
      <c r="D6" s="23"/>
      <c r="M6" s="7" t="s">
        <v>20</v>
      </c>
      <c r="N6" s="11" t="s">
        <v>48</v>
      </c>
      <c r="O6" s="57"/>
      <c r="P6" s="58"/>
      <c r="Q6" s="1"/>
      <c r="R6" s="59"/>
      <c r="S6" s="118"/>
    </row>
    <row r="7" spans="1:19" ht="12.75">
      <c r="A7" s="184" t="s">
        <v>21</v>
      </c>
      <c r="B7" s="185"/>
      <c r="C7" s="188" t="s">
        <v>46</v>
      </c>
      <c r="D7" s="190" t="s">
        <v>47</v>
      </c>
      <c r="M7" s="7" t="s">
        <v>28</v>
      </c>
      <c r="N7" s="11" t="s">
        <v>49</v>
      </c>
      <c r="O7" s="57"/>
      <c r="P7" s="58"/>
      <c r="Q7" s="1"/>
      <c r="R7" s="59"/>
      <c r="S7" s="118"/>
    </row>
    <row r="8" spans="1:19" ht="12.75">
      <c r="A8" s="186"/>
      <c r="B8" s="187"/>
      <c r="C8" s="189"/>
      <c r="D8" s="191"/>
      <c r="M8" s="7" t="s">
        <v>29</v>
      </c>
      <c r="N8" s="11" t="s">
        <v>50</v>
      </c>
      <c r="O8" s="57"/>
      <c r="P8" s="58"/>
      <c r="Q8" s="1"/>
      <c r="R8" s="59"/>
      <c r="S8" s="118"/>
    </row>
    <row r="9" spans="1:19" ht="21.75" customHeight="1">
      <c r="A9" s="186"/>
      <c r="B9" s="187"/>
      <c r="C9" s="189"/>
      <c r="D9" s="192"/>
      <c r="M9" s="1"/>
      <c r="N9" s="1"/>
      <c r="O9" s="1"/>
      <c r="P9" s="1"/>
      <c r="Q9" s="1"/>
      <c r="R9" s="1"/>
      <c r="S9" s="116"/>
    </row>
    <row r="10" spans="1:19" ht="13.5">
      <c r="A10" s="20">
        <v>0</v>
      </c>
      <c r="B10" s="65">
        <v>595</v>
      </c>
      <c r="C10" s="66">
        <v>0</v>
      </c>
      <c r="D10" s="3">
        <v>0</v>
      </c>
      <c r="M10" s="1"/>
      <c r="N10" s="1"/>
      <c r="O10" s="1"/>
      <c r="P10" s="1"/>
      <c r="Q10" s="1"/>
      <c r="R10" s="1"/>
      <c r="S10" s="116"/>
    </row>
    <row r="11" spans="1:19" ht="13.5">
      <c r="A11" s="21">
        <f>B10+0.01</f>
        <v>595.01</v>
      </c>
      <c r="B11" s="67">
        <v>633</v>
      </c>
      <c r="C11" s="33">
        <v>0.01</v>
      </c>
      <c r="D11" s="4">
        <v>0</v>
      </c>
      <c r="F11" s="34"/>
      <c r="G11" s="34"/>
      <c r="M11" s="1"/>
      <c r="N11" s="1"/>
      <c r="O11" s="1"/>
      <c r="P11" s="1"/>
      <c r="Q11" s="1"/>
      <c r="R11" s="1"/>
      <c r="S11" s="116"/>
    </row>
    <row r="12" spans="1:21" ht="13.5">
      <c r="A12" s="21">
        <f aca="true" t="shared" si="0" ref="A12:A49">B11+0.01</f>
        <v>633.01</v>
      </c>
      <c r="B12" s="67">
        <v>675</v>
      </c>
      <c r="C12" s="33">
        <v>0.02</v>
      </c>
      <c r="D12" s="36">
        <v>0</v>
      </c>
      <c r="F12" s="35"/>
      <c r="G12" s="34"/>
      <c r="M12" s="1" t="s">
        <v>24</v>
      </c>
      <c r="N12" s="1" t="s">
        <v>26</v>
      </c>
      <c r="O12" s="1"/>
      <c r="P12" s="1"/>
      <c r="Q12" s="1"/>
      <c r="R12" s="1"/>
      <c r="S12" s="116"/>
      <c r="T12" s="1" t="s">
        <v>24</v>
      </c>
      <c r="U12" s="1" t="s">
        <v>26</v>
      </c>
    </row>
    <row r="13" spans="1:21" ht="13.5">
      <c r="A13" s="21">
        <f t="shared" si="0"/>
        <v>675.01</v>
      </c>
      <c r="B13" s="67">
        <v>696</v>
      </c>
      <c r="C13" s="33">
        <v>0.035</v>
      </c>
      <c r="D13" s="36">
        <v>0</v>
      </c>
      <c r="F13" s="34"/>
      <c r="G13" s="34"/>
      <c r="M13" s="1" t="s">
        <v>48</v>
      </c>
      <c r="N13" s="18">
        <f>VLOOKUP((Pensionistas!$I$12),$A$10:$C$49,3,TRUE)</f>
        <v>0</v>
      </c>
      <c r="O13" s="1"/>
      <c r="P13" s="1"/>
      <c r="Q13" s="1"/>
      <c r="R13" s="1"/>
      <c r="S13" s="116"/>
      <c r="T13" s="1" t="s">
        <v>48</v>
      </c>
      <c r="U13" s="18">
        <f>VLOOKUP((P20),A10:C49,3)</f>
        <v>0</v>
      </c>
    </row>
    <row r="14" spans="1:21" ht="13.5">
      <c r="A14" s="21">
        <f t="shared" si="0"/>
        <v>696.01</v>
      </c>
      <c r="B14" s="67">
        <v>764</v>
      </c>
      <c r="C14" s="33">
        <v>0.045</v>
      </c>
      <c r="D14" s="36">
        <v>0.01</v>
      </c>
      <c r="F14" s="34"/>
      <c r="G14" s="34"/>
      <c r="M14" s="1" t="s">
        <v>49</v>
      </c>
      <c r="N14" s="18">
        <f>VLOOKUP((Pensionistas!$I$12),$A$10:$D$49,4,TRUE)</f>
        <v>0</v>
      </c>
      <c r="O14" s="1"/>
      <c r="P14" s="1"/>
      <c r="Q14" s="1"/>
      <c r="R14" s="1"/>
      <c r="S14" s="116"/>
      <c r="T14" s="1" t="s">
        <v>49</v>
      </c>
      <c r="U14" s="18">
        <f>VLOOKUP((P20),$A$10:$D$49,4,TRUE)</f>
        <v>0</v>
      </c>
    </row>
    <row r="15" spans="1:21" ht="13.5">
      <c r="A15" s="21">
        <f t="shared" si="0"/>
        <v>764.01</v>
      </c>
      <c r="B15" s="67">
        <v>847</v>
      </c>
      <c r="C15" s="33">
        <v>0.06</v>
      </c>
      <c r="D15" s="36">
        <v>0.03</v>
      </c>
      <c r="F15" s="34"/>
      <c r="G15" s="34"/>
      <c r="M15" s="1" t="s">
        <v>50</v>
      </c>
      <c r="N15" s="18">
        <f>VLOOKUP((Pensionistas!$I$12),$A$10:$C$49,3,TRUE)</f>
        <v>0</v>
      </c>
      <c r="O15" s="1"/>
      <c r="P15" s="1"/>
      <c r="Q15" s="9">
        <f>VLOOKUP(Q2,M13:N30,2,FALSE)</f>
        <v>0</v>
      </c>
      <c r="R15" s="1"/>
      <c r="S15" s="116"/>
      <c r="T15" s="1" t="s">
        <v>50</v>
      </c>
      <c r="U15" s="18">
        <f>VLOOKUP((P20),A10:C49,3)</f>
        <v>0</v>
      </c>
    </row>
    <row r="16" spans="1:19" ht="13.5">
      <c r="A16" s="21">
        <f t="shared" si="0"/>
        <v>847.01</v>
      </c>
      <c r="B16" s="67">
        <v>939</v>
      </c>
      <c r="C16" s="33">
        <v>0.085</v>
      </c>
      <c r="D16" s="36">
        <v>0.055</v>
      </c>
      <c r="F16" s="34"/>
      <c r="G16" s="34"/>
      <c r="M16" s="2"/>
      <c r="N16" s="54"/>
      <c r="O16" s="1"/>
      <c r="P16" s="1"/>
      <c r="Q16" s="1"/>
      <c r="R16" s="1"/>
      <c r="S16" s="116"/>
    </row>
    <row r="17" spans="1:19" ht="13.5">
      <c r="A17" s="21">
        <f t="shared" si="0"/>
        <v>939.01</v>
      </c>
      <c r="B17" s="67">
        <v>1012</v>
      </c>
      <c r="C17" s="33">
        <v>0.095</v>
      </c>
      <c r="D17" s="36">
        <v>0.055</v>
      </c>
      <c r="F17" s="34"/>
      <c r="G17" s="34"/>
      <c r="M17" s="2"/>
      <c r="N17" s="54"/>
      <c r="O17" s="1"/>
      <c r="P17" s="1"/>
      <c r="Q17" s="1"/>
      <c r="R17" s="1"/>
      <c r="S17" s="116"/>
    </row>
    <row r="18" spans="1:19" ht="13.5">
      <c r="A18" s="21">
        <f t="shared" si="0"/>
        <v>1012.01</v>
      </c>
      <c r="B18" s="67">
        <v>1094</v>
      </c>
      <c r="C18" s="33">
        <v>0.105</v>
      </c>
      <c r="D18" s="36">
        <v>0.06</v>
      </c>
      <c r="F18" s="34"/>
      <c r="G18" s="34"/>
      <c r="M18" s="2"/>
      <c r="N18" s="54"/>
      <c r="O18" s="1"/>
      <c r="P18" s="1"/>
      <c r="Q18" s="1"/>
      <c r="R18" s="1"/>
      <c r="S18" s="116"/>
    </row>
    <row r="19" spans="1:19" ht="13.5">
      <c r="A19" s="21">
        <f t="shared" si="0"/>
        <v>1094.01</v>
      </c>
      <c r="B19" s="67">
        <v>1125</v>
      </c>
      <c r="C19" s="33">
        <v>0.115</v>
      </c>
      <c r="D19" s="36">
        <v>0.065</v>
      </c>
      <c r="F19" s="34"/>
      <c r="G19" s="34"/>
      <c r="M19" s="2"/>
      <c r="N19" s="54"/>
      <c r="O19" s="1"/>
      <c r="P19" s="1"/>
      <c r="Q19" s="1"/>
      <c r="R19" s="1"/>
      <c r="S19" s="116"/>
    </row>
    <row r="20" spans="1:19" ht="13.5">
      <c r="A20" s="21">
        <f t="shared" si="0"/>
        <v>1125.01</v>
      </c>
      <c r="B20" s="67">
        <v>1208</v>
      </c>
      <c r="C20" s="33">
        <v>0.125</v>
      </c>
      <c r="D20" s="36">
        <v>0.09</v>
      </c>
      <c r="F20" s="34"/>
      <c r="G20" s="34"/>
      <c r="M20" s="103" t="s">
        <v>65</v>
      </c>
      <c r="N20" s="104">
        <f>Pensionistas!I12</f>
        <v>0</v>
      </c>
      <c r="O20" s="22" t="s">
        <v>68</v>
      </c>
      <c r="P20" s="69">
        <f>Pensionistas!N28</f>
        <v>0</v>
      </c>
      <c r="Q20" s="1"/>
      <c r="R20" s="1"/>
      <c r="S20" s="116"/>
    </row>
    <row r="21" spans="1:19" ht="13.5">
      <c r="A21" s="21">
        <f t="shared" si="0"/>
        <v>1208.01</v>
      </c>
      <c r="B21" s="67">
        <v>1280</v>
      </c>
      <c r="C21" s="33">
        <v>0.135</v>
      </c>
      <c r="D21" s="36">
        <v>0.09</v>
      </c>
      <c r="F21" s="34"/>
      <c r="G21" s="34"/>
      <c r="M21" s="103"/>
      <c r="N21" s="105" t="s">
        <v>53</v>
      </c>
      <c r="O21" s="22" t="s">
        <v>69</v>
      </c>
      <c r="P21" s="69">
        <f>Pensionistas!N45</f>
        <v>0</v>
      </c>
      <c r="Q21" s="1"/>
      <c r="R21" s="1"/>
      <c r="S21" s="116"/>
    </row>
    <row r="22" spans="1:21" ht="13.5">
      <c r="A22" s="21">
        <f t="shared" si="0"/>
        <v>1280.01</v>
      </c>
      <c r="B22" s="67">
        <v>1383</v>
      </c>
      <c r="C22" s="33">
        <v>0.145</v>
      </c>
      <c r="D22" s="36">
        <v>0.1</v>
      </c>
      <c r="F22" s="34"/>
      <c r="G22" s="34"/>
      <c r="I22" s="21" t="s">
        <v>62</v>
      </c>
      <c r="J22" s="106">
        <f>VLOOKUP($N$20,$M$36:$O$38,3)</f>
        <v>0</v>
      </c>
      <c r="M22" s="103">
        <v>2012</v>
      </c>
      <c r="N22" s="111">
        <f>($N$20*$J$22)-VLOOKUP($J$22,$O$36:$P$38,2,FALSE)</f>
        <v>0</v>
      </c>
      <c r="O22" s="112"/>
      <c r="P22" s="113">
        <v>2012</v>
      </c>
      <c r="Q22" s="120">
        <f>($P$21*$U$22)-VLOOKUP($U$22,$O$36:$P$38,2,FALSE)</f>
        <v>0</v>
      </c>
      <c r="S22" s="119"/>
      <c r="T22" s="21" t="s">
        <v>62</v>
      </c>
      <c r="U22" s="106">
        <f>VLOOKUP($P$21,$M$36:$O$38,3)</f>
        <v>0</v>
      </c>
    </row>
    <row r="23" spans="1:21" ht="13.5">
      <c r="A23" s="21">
        <f t="shared" si="0"/>
        <v>1383.01</v>
      </c>
      <c r="B23" s="67">
        <v>1487</v>
      </c>
      <c r="C23" s="33">
        <v>0.155</v>
      </c>
      <c r="D23" s="36">
        <v>0.11</v>
      </c>
      <c r="F23" s="34"/>
      <c r="G23" s="34"/>
      <c r="I23" s="21" t="s">
        <v>63</v>
      </c>
      <c r="J23" s="106">
        <f>VLOOKUP($N$20,$M$57:$O$60,3)</f>
        <v>0</v>
      </c>
      <c r="M23" s="103">
        <v>2013</v>
      </c>
      <c r="N23" s="111">
        <f>(($N$20*$J$23)-VLOOKUP($J$23,$O$57:$P$60,2))+($N$20*$J$24)-VLOOKUP($J$24,$O$66:$P$68,2)</f>
        <v>0</v>
      </c>
      <c r="O23" s="112"/>
      <c r="P23" s="113">
        <v>2013</v>
      </c>
      <c r="Q23" s="120">
        <f>(($P$20*$U$23)-VLOOKUP($U$23,$O$57:$P$60,2))+($P$20*$U$24)-VLOOKUP($U$24,$O$66:$P$68,2)</f>
        <v>0</v>
      </c>
      <c r="S23" s="119"/>
      <c r="T23" s="21" t="s">
        <v>63</v>
      </c>
      <c r="U23" s="106">
        <f>VLOOKUP(P20,$M$57:$O$60,3)</f>
        <v>0</v>
      </c>
    </row>
    <row r="24" spans="1:21" ht="13.5">
      <c r="A24" s="21">
        <f t="shared" si="0"/>
        <v>1487.01</v>
      </c>
      <c r="B24" s="67">
        <v>1621</v>
      </c>
      <c r="C24" s="33">
        <v>0.165</v>
      </c>
      <c r="D24" s="36">
        <v>0.12</v>
      </c>
      <c r="F24" s="34"/>
      <c r="G24" s="34"/>
      <c r="I24" s="21" t="s">
        <v>64</v>
      </c>
      <c r="J24" s="106">
        <f>VLOOKUP($N$20,$M$66:$O$68,3)</f>
        <v>0</v>
      </c>
      <c r="M24" s="12"/>
      <c r="N24" s="54"/>
      <c r="O24" s="12"/>
      <c r="P24" s="12"/>
      <c r="Q24" s="1"/>
      <c r="S24" s="119"/>
      <c r="T24" s="21" t="s">
        <v>64</v>
      </c>
      <c r="U24" s="106">
        <f>VLOOKUP(P20,$M$66:$O$68,3)</f>
        <v>0</v>
      </c>
    </row>
    <row r="25" spans="1:19" ht="13.5">
      <c r="A25" s="21">
        <f t="shared" si="0"/>
        <v>1621.01</v>
      </c>
      <c r="B25" s="67">
        <v>1755</v>
      </c>
      <c r="C25" s="33">
        <v>0.175</v>
      </c>
      <c r="D25" s="36">
        <v>0.135</v>
      </c>
      <c r="F25" s="34"/>
      <c r="G25" s="37"/>
      <c r="M25" s="70"/>
      <c r="N25" s="54"/>
      <c r="O25" s="70"/>
      <c r="P25" s="70"/>
      <c r="Q25" s="1"/>
      <c r="R25" s="1"/>
      <c r="S25" s="116"/>
    </row>
    <row r="26" spans="1:19" ht="13.5">
      <c r="A26" s="21">
        <f t="shared" si="0"/>
        <v>1755.01</v>
      </c>
      <c r="B26" s="67">
        <v>1838</v>
      </c>
      <c r="C26" s="33">
        <v>0.18</v>
      </c>
      <c r="D26" s="36">
        <v>0.145</v>
      </c>
      <c r="F26" s="34"/>
      <c r="G26" s="37"/>
      <c r="M26" s="70"/>
      <c r="N26" s="54"/>
      <c r="O26" s="70"/>
      <c r="P26" s="70"/>
      <c r="Q26" s="1"/>
      <c r="R26" s="1"/>
      <c r="S26" s="116"/>
    </row>
    <row r="27" spans="1:19" ht="13.5">
      <c r="A27" s="21">
        <f t="shared" si="0"/>
        <v>1838.01</v>
      </c>
      <c r="B27" s="67">
        <v>1940</v>
      </c>
      <c r="C27" s="33">
        <v>0.185</v>
      </c>
      <c r="D27" s="36">
        <v>0.16</v>
      </c>
      <c r="F27" s="34"/>
      <c r="G27" s="37"/>
      <c r="M27" s="12"/>
      <c r="N27" s="12"/>
      <c r="O27" s="12"/>
      <c r="P27" s="12"/>
      <c r="Q27" s="1"/>
      <c r="R27" s="1"/>
      <c r="S27" s="116"/>
    </row>
    <row r="28" spans="1:19" ht="13.5">
      <c r="A28" s="21">
        <f t="shared" si="0"/>
        <v>1940.01</v>
      </c>
      <c r="B28" s="67">
        <v>2044</v>
      </c>
      <c r="C28" s="33">
        <v>0.205</v>
      </c>
      <c r="D28" s="36">
        <v>0.17</v>
      </c>
      <c r="F28" s="34"/>
      <c r="G28" s="37"/>
      <c r="M28" s="12"/>
      <c r="N28" s="12"/>
      <c r="O28" s="12"/>
      <c r="P28" s="12"/>
      <c r="Q28" s="1"/>
      <c r="R28" s="1"/>
      <c r="S28" s="116"/>
    </row>
    <row r="29" spans="1:19" ht="13.5">
      <c r="A29" s="21">
        <f t="shared" si="0"/>
        <v>2044.01</v>
      </c>
      <c r="B29" s="67">
        <v>2167</v>
      </c>
      <c r="C29" s="33">
        <v>0.215</v>
      </c>
      <c r="D29" s="36">
        <v>0.18</v>
      </c>
      <c r="F29" s="34"/>
      <c r="G29" s="37"/>
      <c r="M29" s="12"/>
      <c r="N29" s="12"/>
      <c r="O29" s="12"/>
      <c r="P29" s="12"/>
      <c r="Q29" s="1"/>
      <c r="R29" s="1"/>
      <c r="S29" s="116"/>
    </row>
    <row r="30" spans="1:19" ht="18">
      <c r="A30" s="21">
        <f t="shared" si="0"/>
        <v>2167.01</v>
      </c>
      <c r="B30" s="67">
        <v>2302</v>
      </c>
      <c r="C30" s="33">
        <v>0.23</v>
      </c>
      <c r="D30" s="36">
        <v>0.18</v>
      </c>
      <c r="F30" s="34"/>
      <c r="G30" s="37"/>
      <c r="M30" s="71" t="s">
        <v>53</v>
      </c>
      <c r="N30" s="72">
        <v>2012</v>
      </c>
      <c r="O30"/>
      <c r="P30"/>
      <c r="Q30" s="1"/>
      <c r="R30" s="1"/>
      <c r="S30" s="116"/>
    </row>
    <row r="31" spans="1:19" ht="18">
      <c r="A31" s="21">
        <f t="shared" si="0"/>
        <v>2302.01</v>
      </c>
      <c r="B31" s="13">
        <v>2456</v>
      </c>
      <c r="C31" s="33">
        <v>0.24</v>
      </c>
      <c r="D31" s="36">
        <v>0.185</v>
      </c>
      <c r="F31" s="34"/>
      <c r="G31" s="37"/>
      <c r="H31" s="34"/>
      <c r="M31"/>
      <c r="N31" s="72"/>
      <c r="O31"/>
      <c r="P31"/>
      <c r="S31" s="119"/>
    </row>
    <row r="32" spans="1:19" ht="14.25" thickBot="1">
      <c r="A32" s="21">
        <f t="shared" si="0"/>
        <v>2456.01</v>
      </c>
      <c r="B32" s="13">
        <v>2591</v>
      </c>
      <c r="C32" s="33">
        <v>0.245</v>
      </c>
      <c r="D32" s="36">
        <v>0.195</v>
      </c>
      <c r="F32" s="34"/>
      <c r="G32" s="34"/>
      <c r="H32" s="34"/>
      <c r="M32" s="73" t="s">
        <v>54</v>
      </c>
      <c r="N32"/>
      <c r="O32"/>
      <c r="P32"/>
      <c r="S32" s="119"/>
    </row>
    <row r="33" spans="1:16" ht="13.5">
      <c r="A33" s="21">
        <f t="shared" si="0"/>
        <v>2591.01</v>
      </c>
      <c r="B33" s="13">
        <v>2671</v>
      </c>
      <c r="C33" s="33">
        <v>0.26</v>
      </c>
      <c r="D33" s="36">
        <v>0.205</v>
      </c>
      <c r="F33" s="34"/>
      <c r="G33" s="34"/>
      <c r="H33" s="34"/>
      <c r="M33" s="200" t="s">
        <v>55</v>
      </c>
      <c r="N33" s="201"/>
      <c r="O33" s="74" t="s">
        <v>56</v>
      </c>
      <c r="P33" s="75" t="s">
        <v>57</v>
      </c>
    </row>
    <row r="34" spans="1:16" ht="13.5">
      <c r="A34" s="21">
        <f t="shared" si="0"/>
        <v>2671.01</v>
      </c>
      <c r="B34" s="13">
        <v>2822</v>
      </c>
      <c r="C34" s="33">
        <v>0.27</v>
      </c>
      <c r="D34" s="36">
        <v>0.215</v>
      </c>
      <c r="F34" s="34"/>
      <c r="G34" s="34"/>
      <c r="H34" s="34"/>
      <c r="M34" s="202" t="s">
        <v>58</v>
      </c>
      <c r="N34" s="203"/>
      <c r="O34" s="76" t="s">
        <v>59</v>
      </c>
      <c r="P34" s="77" t="s">
        <v>60</v>
      </c>
    </row>
    <row r="35" spans="1:16" ht="14.25" thickBot="1">
      <c r="A35" s="21">
        <f t="shared" si="0"/>
        <v>2822.01</v>
      </c>
      <c r="B35" s="13">
        <v>2994</v>
      </c>
      <c r="C35" s="33">
        <v>0.28</v>
      </c>
      <c r="D35" s="36">
        <v>0.215</v>
      </c>
      <c r="F35" s="34"/>
      <c r="G35" s="34"/>
      <c r="H35" s="34"/>
      <c r="M35" s="78" t="s">
        <v>23</v>
      </c>
      <c r="N35" s="79" t="s">
        <v>22</v>
      </c>
      <c r="O35" s="80"/>
      <c r="P35" s="81" t="s">
        <v>58</v>
      </c>
    </row>
    <row r="36" spans="1:16" ht="14.25" thickBot="1">
      <c r="A36" s="21">
        <f t="shared" si="0"/>
        <v>2994.01</v>
      </c>
      <c r="B36" s="13">
        <v>3195</v>
      </c>
      <c r="C36" s="33">
        <v>0.29</v>
      </c>
      <c r="D36" s="36">
        <v>0.23</v>
      </c>
      <c r="F36" s="34"/>
      <c r="G36" s="34"/>
      <c r="H36" s="34"/>
      <c r="M36" s="82">
        <v>0</v>
      </c>
      <c r="N36" s="82">
        <v>5030.64</v>
      </c>
      <c r="O36" s="83">
        <v>0</v>
      </c>
      <c r="P36" s="84">
        <v>0</v>
      </c>
    </row>
    <row r="37" spans="1:16" ht="14.25" thickBot="1">
      <c r="A37" s="21">
        <f t="shared" si="0"/>
        <v>3195.01</v>
      </c>
      <c r="B37" s="13">
        <v>3377</v>
      </c>
      <c r="C37" s="33">
        <v>0.305</v>
      </c>
      <c r="D37" s="36">
        <v>0.24</v>
      </c>
      <c r="F37" s="34"/>
      <c r="G37" s="34"/>
      <c r="H37" s="34"/>
      <c r="M37" s="85">
        <f>12*419.22</f>
        <v>5030.64</v>
      </c>
      <c r="N37" s="86">
        <f>18*419.22</f>
        <v>7545.960000000001</v>
      </c>
      <c r="O37" s="87">
        <v>0.25</v>
      </c>
      <c r="P37" s="88">
        <f>ROUND(0.25*M37,2)</f>
        <v>1257.66</v>
      </c>
    </row>
    <row r="38" spans="1:16" ht="14.25" thickBot="1">
      <c r="A38" s="21">
        <f t="shared" si="0"/>
        <v>3377.01</v>
      </c>
      <c r="B38" s="13">
        <v>3588</v>
      </c>
      <c r="C38" s="33">
        <v>0.315</v>
      </c>
      <c r="D38" s="36">
        <v>0.25</v>
      </c>
      <c r="F38" s="34"/>
      <c r="G38" s="34"/>
      <c r="H38" s="34"/>
      <c r="M38" s="85">
        <f>N37</f>
        <v>7545.960000000001</v>
      </c>
      <c r="N38" s="86">
        <v>99999999999</v>
      </c>
      <c r="O38" s="89">
        <v>0.5</v>
      </c>
      <c r="P38" s="88">
        <f>ROUND((O38-O37)*N37+P37,2)</f>
        <v>3144.15</v>
      </c>
    </row>
    <row r="39" spans="1:16" ht="13.5">
      <c r="A39" s="21">
        <f t="shared" si="0"/>
        <v>3588.01</v>
      </c>
      <c r="B39" s="13">
        <v>3830</v>
      </c>
      <c r="C39" s="33">
        <v>0.325</v>
      </c>
      <c r="D39" s="36">
        <v>0.27</v>
      </c>
      <c r="F39" s="34"/>
      <c r="G39" s="34"/>
      <c r="H39" s="34"/>
      <c r="M39" s="12"/>
      <c r="N39" s="12"/>
      <c r="O39" s="12"/>
      <c r="P39" s="12"/>
    </row>
    <row r="40" spans="1:16" ht="13.5">
      <c r="A40" s="21">
        <f t="shared" si="0"/>
        <v>3830.01</v>
      </c>
      <c r="B40" s="13">
        <v>4103</v>
      </c>
      <c r="C40" s="33">
        <v>0.33</v>
      </c>
      <c r="D40" s="36">
        <v>0.275</v>
      </c>
      <c r="F40" s="34"/>
      <c r="G40" s="34"/>
      <c r="H40" s="34"/>
      <c r="M40" s="12"/>
      <c r="N40" s="12"/>
      <c r="O40" s="12"/>
      <c r="P40" s="12"/>
    </row>
    <row r="41" spans="1:16" ht="13.5">
      <c r="A41" s="21">
        <f t="shared" si="0"/>
        <v>4103.01</v>
      </c>
      <c r="B41" s="13">
        <v>4385</v>
      </c>
      <c r="C41" s="33">
        <v>0.335</v>
      </c>
      <c r="D41" s="36">
        <v>0.275</v>
      </c>
      <c r="F41" s="34"/>
      <c r="G41" s="34"/>
      <c r="H41" s="34"/>
      <c r="I41" s="39"/>
      <c r="M41" s="12"/>
      <c r="N41" s="12"/>
      <c r="O41" s="12"/>
      <c r="P41" s="12"/>
    </row>
    <row r="42" spans="1:9" ht="13.5">
      <c r="A42" s="21">
        <f t="shared" si="0"/>
        <v>4385.01</v>
      </c>
      <c r="B42" s="13">
        <v>4647</v>
      </c>
      <c r="C42" s="33">
        <v>0.34</v>
      </c>
      <c r="D42" s="36">
        <v>0.275</v>
      </c>
      <c r="F42" s="34"/>
      <c r="G42" s="34"/>
      <c r="H42" s="34"/>
      <c r="I42" s="39"/>
    </row>
    <row r="43" spans="1:9" ht="13.5">
      <c r="A43" s="21">
        <f t="shared" si="0"/>
        <v>4647.01</v>
      </c>
      <c r="B43" s="13">
        <v>4909</v>
      </c>
      <c r="C43" s="33">
        <v>0.35</v>
      </c>
      <c r="D43" s="36">
        <v>0.285</v>
      </c>
      <c r="F43" s="34"/>
      <c r="G43" s="34"/>
      <c r="H43" s="34"/>
      <c r="I43" s="39"/>
    </row>
    <row r="44" spans="1:9" ht="13.5">
      <c r="A44" s="21">
        <f t="shared" si="0"/>
        <v>4909.01</v>
      </c>
      <c r="B44" s="13">
        <v>5211</v>
      </c>
      <c r="C44" s="33">
        <v>0.365</v>
      </c>
      <c r="D44" s="36">
        <v>0.3</v>
      </c>
      <c r="F44" s="34"/>
      <c r="G44" s="34"/>
      <c r="H44" s="34"/>
      <c r="I44" s="39"/>
    </row>
    <row r="45" spans="1:9" ht="13.5">
      <c r="A45" s="21">
        <f t="shared" si="0"/>
        <v>5211.01</v>
      </c>
      <c r="B45" s="13">
        <v>5645</v>
      </c>
      <c r="C45" s="33">
        <v>0.375</v>
      </c>
      <c r="D45" s="36">
        <v>0.31</v>
      </c>
      <c r="F45" s="34"/>
      <c r="G45" s="34"/>
      <c r="H45" s="34"/>
      <c r="I45" s="39"/>
    </row>
    <row r="46" spans="1:9" ht="13.5">
      <c r="A46" s="21">
        <f t="shared" si="0"/>
        <v>5645.01</v>
      </c>
      <c r="B46" s="13">
        <v>7661</v>
      </c>
      <c r="C46" s="33">
        <v>0.385</v>
      </c>
      <c r="D46" s="36">
        <v>0.32</v>
      </c>
      <c r="F46" s="34"/>
      <c r="G46" s="34"/>
      <c r="H46" s="34"/>
      <c r="I46" s="39"/>
    </row>
    <row r="47" spans="1:9" ht="13.5">
      <c r="A47" s="68">
        <f t="shared" si="0"/>
        <v>7661.01</v>
      </c>
      <c r="B47" s="17">
        <v>8000</v>
      </c>
      <c r="C47" s="41">
        <v>0.395</v>
      </c>
      <c r="D47" s="42">
        <v>0.33</v>
      </c>
      <c r="F47" s="34"/>
      <c r="G47" s="34"/>
      <c r="H47" s="34"/>
      <c r="I47" s="39"/>
    </row>
    <row r="48" spans="1:9" ht="13.5">
      <c r="A48" s="68">
        <f>B47+0.01</f>
        <v>8000.01</v>
      </c>
      <c r="B48" s="17">
        <v>9200</v>
      </c>
      <c r="C48" s="41">
        <v>0.395</v>
      </c>
      <c r="D48" s="42">
        <v>0.34</v>
      </c>
      <c r="F48" s="34"/>
      <c r="G48" s="34"/>
      <c r="H48" s="34"/>
      <c r="I48" s="39"/>
    </row>
    <row r="49" spans="1:4" ht="13.5">
      <c r="A49" s="68">
        <f t="shared" si="0"/>
        <v>9200.01</v>
      </c>
      <c r="B49" s="17">
        <v>999999</v>
      </c>
      <c r="C49" s="41">
        <v>0.4</v>
      </c>
      <c r="D49" s="42">
        <v>0.345</v>
      </c>
    </row>
    <row r="50" spans="1:4" ht="13.5">
      <c r="A50" s="43"/>
      <c r="B50" s="38"/>
      <c r="C50" s="44"/>
      <c r="D50" s="5"/>
    </row>
    <row r="51" spans="1:16" ht="18">
      <c r="A51" s="43"/>
      <c r="B51" s="38"/>
      <c r="C51" s="44"/>
      <c r="D51" s="5"/>
      <c r="M51" s="71" t="s">
        <v>53</v>
      </c>
      <c r="N51" s="72">
        <v>2013</v>
      </c>
      <c r="O51"/>
      <c r="P51"/>
    </row>
    <row r="52" spans="1:16" ht="18">
      <c r="A52" s="43"/>
      <c r="B52" s="38"/>
      <c r="C52" s="44"/>
      <c r="D52" s="5"/>
      <c r="M52" s="71"/>
      <c r="N52" s="72"/>
      <c r="O52"/>
      <c r="P52"/>
    </row>
    <row r="53" spans="1:16" ht="18.75" thickBot="1">
      <c r="A53" s="43"/>
      <c r="B53" s="38"/>
      <c r="C53" s="44"/>
      <c r="D53" s="5"/>
      <c r="M53" s="73" t="s">
        <v>61</v>
      </c>
      <c r="N53" s="72"/>
      <c r="O53"/>
      <c r="P53"/>
    </row>
    <row r="54" spans="1:16" ht="13.5">
      <c r="A54" s="43"/>
      <c r="B54" s="38"/>
      <c r="C54" s="44"/>
      <c r="D54" s="5"/>
      <c r="M54" s="200" t="s">
        <v>55</v>
      </c>
      <c r="N54" s="201"/>
      <c r="O54" s="74" t="s">
        <v>56</v>
      </c>
      <c r="P54" s="75" t="s">
        <v>57</v>
      </c>
    </row>
    <row r="55" spans="1:16" ht="13.5">
      <c r="A55" s="43"/>
      <c r="B55" s="38"/>
      <c r="C55" s="44"/>
      <c r="D55" s="5"/>
      <c r="M55" s="202" t="s">
        <v>58</v>
      </c>
      <c r="N55" s="203"/>
      <c r="O55" s="76" t="s">
        <v>59</v>
      </c>
      <c r="P55" s="77" t="s">
        <v>60</v>
      </c>
    </row>
    <row r="56" spans="1:16" ht="13.5" thickBot="1">
      <c r="A56" s="23"/>
      <c r="B56" s="23"/>
      <c r="C56" s="23"/>
      <c r="D56" s="23"/>
      <c r="M56" s="78" t="s">
        <v>23</v>
      </c>
      <c r="N56" s="79" t="s">
        <v>22</v>
      </c>
      <c r="O56" s="80"/>
      <c r="P56" s="81" t="s">
        <v>58</v>
      </c>
    </row>
    <row r="57" spans="1:16" ht="13.5" thickBot="1">
      <c r="A57" s="23"/>
      <c r="B57" s="23"/>
      <c r="C57" s="23"/>
      <c r="D57" s="23"/>
      <c r="M57" s="90">
        <v>0</v>
      </c>
      <c r="N57" s="91">
        <v>1350</v>
      </c>
      <c r="O57" s="92">
        <v>0</v>
      </c>
      <c r="P57" s="93">
        <v>0</v>
      </c>
    </row>
    <row r="58" spans="1:16" ht="13.5" thickBot="1">
      <c r="A58" s="23"/>
      <c r="B58" s="23"/>
      <c r="C58" s="23"/>
      <c r="D58" s="23"/>
      <c r="M58" s="90">
        <f>N57+0.01</f>
        <v>1350.01</v>
      </c>
      <c r="N58" s="91">
        <v>1800</v>
      </c>
      <c r="O58" s="92">
        <v>0.035</v>
      </c>
      <c r="P58" s="93">
        <v>0</v>
      </c>
    </row>
    <row r="59" spans="1:16" ht="13.5" thickBot="1">
      <c r="A59" s="193"/>
      <c r="B59" s="194"/>
      <c r="C59" s="194"/>
      <c r="D59" s="194"/>
      <c r="M59" s="90">
        <f>N58+0.01</f>
        <v>1800.01</v>
      </c>
      <c r="N59" s="91">
        <v>3750</v>
      </c>
      <c r="O59" s="92">
        <v>0.16</v>
      </c>
      <c r="P59" s="93">
        <f>ROUND(+(O59-O58)*N58+P58,2)</f>
        <v>225</v>
      </c>
    </row>
    <row r="60" spans="1:16" ht="13.5" thickBot="1">
      <c r="A60" s="194"/>
      <c r="B60" s="194"/>
      <c r="C60" s="194"/>
      <c r="D60" s="194"/>
      <c r="M60" s="90">
        <f>N59+0.01</f>
        <v>3750.01</v>
      </c>
      <c r="N60" s="91">
        <v>9999999999990</v>
      </c>
      <c r="O60" s="94">
        <v>0.1</v>
      </c>
      <c r="P60" s="93">
        <v>0</v>
      </c>
    </row>
    <row r="61" spans="1:16" ht="12.75">
      <c r="A61" s="47"/>
      <c r="B61" s="47"/>
      <c r="C61" s="47"/>
      <c r="D61" s="47"/>
      <c r="M61" s="95"/>
      <c r="N61" s="96"/>
      <c r="O61" s="97"/>
      <c r="P61" s="98"/>
    </row>
    <row r="62" spans="1:16" ht="13.5" thickBot="1">
      <c r="A62" s="47"/>
      <c r="B62" s="47"/>
      <c r="C62" s="47"/>
      <c r="D62" s="47"/>
      <c r="M62" s="73" t="s">
        <v>54</v>
      </c>
      <c r="N62"/>
      <c r="O62"/>
      <c r="P62"/>
    </row>
    <row r="63" spans="1:16" ht="12.75">
      <c r="A63" s="48"/>
      <c r="B63" s="49"/>
      <c r="C63" s="49"/>
      <c r="D63" s="49"/>
      <c r="M63" s="107" t="s">
        <v>55</v>
      </c>
      <c r="N63" s="108"/>
      <c r="O63" s="74" t="s">
        <v>56</v>
      </c>
      <c r="P63" s="75" t="s">
        <v>57</v>
      </c>
    </row>
    <row r="64" spans="1:16" ht="12.75">
      <c r="A64" s="50"/>
      <c r="B64" s="49"/>
      <c r="C64" s="49"/>
      <c r="D64" s="49"/>
      <c r="M64" s="109" t="s">
        <v>58</v>
      </c>
      <c r="N64" s="110"/>
      <c r="O64" s="76" t="s">
        <v>59</v>
      </c>
      <c r="P64" s="77" t="s">
        <v>60</v>
      </c>
    </row>
    <row r="65" spans="1:16" ht="13.5" thickBot="1">
      <c r="A65" s="181"/>
      <c r="B65" s="181"/>
      <c r="C65" s="181"/>
      <c r="D65" s="181"/>
      <c r="M65" s="78" t="s">
        <v>23</v>
      </c>
      <c r="N65" s="79" t="s">
        <v>22</v>
      </c>
      <c r="O65" s="80"/>
      <c r="P65" s="81" t="s">
        <v>58</v>
      </c>
    </row>
    <row r="66" spans="1:16" ht="13.5" thickBot="1">
      <c r="A66" s="47"/>
      <c r="B66" s="51"/>
      <c r="C66" s="47"/>
      <c r="D66" s="47"/>
      <c r="M66" s="99">
        <v>0</v>
      </c>
      <c r="N66" s="100">
        <v>5030.64</v>
      </c>
      <c r="O66" s="101">
        <v>0</v>
      </c>
      <c r="P66" s="102">
        <v>0</v>
      </c>
    </row>
    <row r="67" spans="1:16" ht="13.5" thickBot="1">
      <c r="A67" s="195"/>
      <c r="B67" s="195"/>
      <c r="C67" s="196"/>
      <c r="D67" s="196"/>
      <c r="M67" s="90">
        <f>N66+0.01</f>
        <v>5030.650000000001</v>
      </c>
      <c r="N67" s="91">
        <f>18*419.22</f>
        <v>7545.960000000001</v>
      </c>
      <c r="O67" s="92">
        <v>0.15</v>
      </c>
      <c r="P67" s="93">
        <f>ROUND(0.15*M67,2)</f>
        <v>754.6</v>
      </c>
    </row>
    <row r="68" spans="1:16" ht="13.5" thickBot="1">
      <c r="A68" s="195"/>
      <c r="B68" s="195"/>
      <c r="C68" s="196"/>
      <c r="D68" s="197"/>
      <c r="M68" s="90">
        <f>N67+0.01</f>
        <v>7545.970000000001</v>
      </c>
      <c r="N68" s="91">
        <v>99999999999</v>
      </c>
      <c r="O68" s="94">
        <v>0.4</v>
      </c>
      <c r="P68" s="93">
        <f>ROUND((O68-O67)*N67+P67,2)</f>
        <v>2641.09</v>
      </c>
    </row>
    <row r="69" spans="1:4" ht="12.75">
      <c r="A69" s="195"/>
      <c r="B69" s="195"/>
      <c r="C69" s="196"/>
      <c r="D69" s="197"/>
    </row>
    <row r="70" spans="1:4" ht="12.75">
      <c r="A70" s="47"/>
      <c r="B70" s="51"/>
      <c r="C70" s="47"/>
      <c r="D70" s="47"/>
    </row>
    <row r="71" spans="1:8" ht="13.5">
      <c r="A71" s="43"/>
      <c r="B71" s="38"/>
      <c r="C71" s="5"/>
      <c r="D71" s="5"/>
      <c r="F71" s="45"/>
      <c r="G71" s="46"/>
      <c r="H71" s="34"/>
    </row>
    <row r="72" spans="1:8" ht="13.5">
      <c r="A72" s="43"/>
      <c r="B72" s="38"/>
      <c r="C72" s="5"/>
      <c r="D72" s="5"/>
      <c r="F72" s="34"/>
      <c r="G72" s="34"/>
      <c r="H72" s="34"/>
    </row>
    <row r="73" spans="1:8" ht="13.5">
      <c r="A73" s="43"/>
      <c r="B73" s="38"/>
      <c r="C73" s="5"/>
      <c r="D73" s="5"/>
      <c r="F73" s="34"/>
      <c r="G73" s="34"/>
      <c r="H73" s="34"/>
    </row>
    <row r="74" spans="1:8" ht="13.5">
      <c r="A74" s="43"/>
      <c r="B74" s="38"/>
      <c r="C74" s="5"/>
      <c r="D74" s="5"/>
      <c r="F74" s="34"/>
      <c r="G74" s="34"/>
      <c r="H74" s="34"/>
    </row>
    <row r="75" spans="1:8" ht="13.5">
      <c r="A75" s="43"/>
      <c r="B75" s="38"/>
      <c r="C75" s="5"/>
      <c r="D75" s="5"/>
      <c r="F75" s="34"/>
      <c r="G75" s="34"/>
      <c r="H75" s="34"/>
    </row>
    <row r="76" spans="1:8" ht="13.5">
      <c r="A76" s="43"/>
      <c r="B76" s="38"/>
      <c r="C76" s="5"/>
      <c r="D76" s="5"/>
      <c r="F76" s="34"/>
      <c r="G76" s="34"/>
      <c r="H76" s="34"/>
    </row>
    <row r="77" spans="1:8" ht="13.5">
      <c r="A77" s="43"/>
      <c r="B77" s="38"/>
      <c r="C77" s="5"/>
      <c r="D77" s="5"/>
      <c r="F77" s="34"/>
      <c r="G77" s="34"/>
      <c r="H77" s="34"/>
    </row>
    <row r="78" spans="1:8" ht="13.5">
      <c r="A78" s="43"/>
      <c r="B78" s="38"/>
      <c r="C78" s="5"/>
      <c r="D78" s="5"/>
      <c r="F78" s="34"/>
      <c r="G78" s="34"/>
      <c r="H78" s="34"/>
    </row>
    <row r="79" spans="1:8" ht="13.5">
      <c r="A79" s="43"/>
      <c r="B79" s="38"/>
      <c r="C79" s="5"/>
      <c r="D79" s="5"/>
      <c r="F79" s="34"/>
      <c r="G79" s="34"/>
      <c r="H79" s="34"/>
    </row>
    <row r="80" spans="1:8" ht="13.5">
      <c r="A80" s="43"/>
      <c r="B80" s="38"/>
      <c r="C80" s="5"/>
      <c r="D80" s="5"/>
      <c r="F80" s="34"/>
      <c r="G80" s="34"/>
      <c r="H80" s="34"/>
    </row>
    <row r="81" spans="1:8" ht="13.5">
      <c r="A81" s="43"/>
      <c r="B81" s="38"/>
      <c r="C81" s="5"/>
      <c r="D81" s="5"/>
      <c r="F81" s="34"/>
      <c r="G81" s="34"/>
      <c r="H81" s="34"/>
    </row>
    <row r="82" spans="1:8" ht="13.5">
      <c r="A82" s="43"/>
      <c r="B82" s="38"/>
      <c r="C82" s="5"/>
      <c r="D82" s="5"/>
      <c r="F82" s="34"/>
      <c r="G82" s="34"/>
      <c r="H82" s="34"/>
    </row>
    <row r="83" spans="1:8" ht="13.5">
      <c r="A83" s="43"/>
      <c r="B83" s="38"/>
      <c r="C83" s="5"/>
      <c r="D83" s="5"/>
      <c r="F83" s="34"/>
      <c r="G83" s="34"/>
      <c r="H83" s="34"/>
    </row>
    <row r="84" spans="1:8" ht="13.5">
      <c r="A84" s="43"/>
      <c r="B84" s="38"/>
      <c r="C84" s="5"/>
      <c r="D84" s="5"/>
      <c r="F84" s="34"/>
      <c r="G84" s="34"/>
      <c r="H84" s="34"/>
    </row>
    <row r="85" spans="1:8" ht="13.5">
      <c r="A85" s="43"/>
      <c r="B85" s="38"/>
      <c r="C85" s="5"/>
      <c r="D85" s="5"/>
      <c r="F85" s="34"/>
      <c r="G85" s="34"/>
      <c r="H85" s="34"/>
    </row>
    <row r="86" spans="1:8" ht="13.5">
      <c r="A86" s="43"/>
      <c r="B86" s="38"/>
      <c r="C86" s="5"/>
      <c r="D86" s="5"/>
      <c r="F86" s="34"/>
      <c r="G86" s="34"/>
      <c r="H86" s="34"/>
    </row>
    <row r="87" spans="1:8" ht="13.5">
      <c r="A87" s="43"/>
      <c r="B87" s="38"/>
      <c r="C87" s="5"/>
      <c r="D87" s="5"/>
      <c r="F87" s="34"/>
      <c r="G87" s="34"/>
      <c r="H87" s="34"/>
    </row>
    <row r="88" spans="1:8" ht="13.5">
      <c r="A88" s="43"/>
      <c r="B88" s="38"/>
      <c r="C88" s="5"/>
      <c r="D88" s="5"/>
      <c r="F88" s="34"/>
      <c r="G88" s="34"/>
      <c r="H88" s="34"/>
    </row>
    <row r="89" spans="1:8" ht="13.5">
      <c r="A89" s="43"/>
      <c r="B89" s="38"/>
      <c r="C89" s="5"/>
      <c r="D89" s="5"/>
      <c r="F89" s="34"/>
      <c r="G89" s="34"/>
      <c r="H89" s="34"/>
    </row>
    <row r="90" spans="1:8" ht="13.5">
      <c r="A90" s="43"/>
      <c r="B90" s="38"/>
      <c r="C90" s="5"/>
      <c r="D90" s="5"/>
      <c r="F90" s="34"/>
      <c r="G90" s="34"/>
      <c r="H90" s="34"/>
    </row>
    <row r="91" spans="1:8" ht="13.5">
      <c r="A91" s="43"/>
      <c r="B91" s="38"/>
      <c r="C91" s="5"/>
      <c r="D91" s="5"/>
      <c r="F91" s="34"/>
      <c r="G91" s="34"/>
      <c r="H91" s="34"/>
    </row>
    <row r="92" spans="1:8" ht="13.5">
      <c r="A92" s="43"/>
      <c r="B92" s="38"/>
      <c r="C92" s="5"/>
      <c r="D92" s="5"/>
      <c r="F92" s="34"/>
      <c r="G92" s="34"/>
      <c r="H92" s="34"/>
    </row>
    <row r="93" spans="1:4" ht="12.75">
      <c r="A93" s="47"/>
      <c r="B93" s="47"/>
      <c r="C93" s="47"/>
      <c r="D93" s="47"/>
    </row>
    <row r="94" spans="1:4" ht="12.75">
      <c r="A94" s="193"/>
      <c r="B94" s="194"/>
      <c r="C94" s="194"/>
      <c r="D94" s="194"/>
    </row>
    <row r="95" spans="1:4" ht="12.75">
      <c r="A95" s="194"/>
      <c r="B95" s="194"/>
      <c r="C95" s="194"/>
      <c r="D95" s="194"/>
    </row>
    <row r="96" spans="1:4" ht="12.75">
      <c r="A96" s="47"/>
      <c r="B96" s="47"/>
      <c r="C96" s="47"/>
      <c r="D96" s="47"/>
    </row>
    <row r="97" spans="1:4" ht="12.75">
      <c r="A97" s="47"/>
      <c r="B97" s="47"/>
      <c r="C97" s="47"/>
      <c r="D97" s="47"/>
    </row>
    <row r="98" spans="1:4" ht="12.75">
      <c r="A98" s="48"/>
      <c r="B98" s="49"/>
      <c r="C98" s="49"/>
      <c r="D98" s="49"/>
    </row>
    <row r="99" spans="1:4" ht="12.75">
      <c r="A99" s="50"/>
      <c r="B99" s="49"/>
      <c r="C99" s="49"/>
      <c r="D99" s="49"/>
    </row>
    <row r="100" spans="1:4" ht="12.75">
      <c r="A100" s="47"/>
      <c r="B100" s="51"/>
      <c r="C100" s="47"/>
      <c r="D100" s="47"/>
    </row>
    <row r="101" spans="1:4" ht="12.75">
      <c r="A101" s="195"/>
      <c r="B101" s="197"/>
      <c r="C101" s="196"/>
      <c r="D101" s="196"/>
    </row>
    <row r="102" spans="1:4" ht="12.75">
      <c r="A102" s="195"/>
      <c r="B102" s="197"/>
      <c r="C102" s="196"/>
      <c r="D102" s="197"/>
    </row>
    <row r="103" spans="1:4" ht="12.75">
      <c r="A103" s="195"/>
      <c r="B103" s="197"/>
      <c r="C103" s="196"/>
      <c r="D103" s="197"/>
    </row>
    <row r="104" spans="1:4" ht="12.75">
      <c r="A104" s="47"/>
      <c r="B104" s="51"/>
      <c r="C104" s="52"/>
      <c r="D104" s="52"/>
    </row>
    <row r="105" spans="1:8" ht="13.5">
      <c r="A105" s="43"/>
      <c r="B105" s="38"/>
      <c r="C105" s="5"/>
      <c r="D105" s="5"/>
      <c r="F105" s="34"/>
      <c r="G105" s="34"/>
      <c r="H105" s="34"/>
    </row>
    <row r="106" spans="1:8" ht="13.5">
      <c r="A106" s="43"/>
      <c r="B106" s="38"/>
      <c r="C106" s="5"/>
      <c r="D106" s="5"/>
      <c r="F106" s="34"/>
      <c r="G106" s="34"/>
      <c r="H106" s="34"/>
    </row>
    <row r="107" spans="1:8" ht="13.5">
      <c r="A107" s="43"/>
      <c r="B107" s="38"/>
      <c r="C107" s="5"/>
      <c r="D107" s="5"/>
      <c r="F107" s="34"/>
      <c r="G107" s="34"/>
      <c r="H107" s="34"/>
    </row>
    <row r="108" spans="1:8" ht="13.5">
      <c r="A108" s="43"/>
      <c r="B108" s="38"/>
      <c r="C108" s="5"/>
      <c r="D108" s="5"/>
      <c r="F108" s="34"/>
      <c r="G108" s="34"/>
      <c r="H108" s="34"/>
    </row>
    <row r="109" spans="1:8" ht="13.5">
      <c r="A109" s="43"/>
      <c r="B109" s="38"/>
      <c r="C109" s="5"/>
      <c r="D109" s="5"/>
      <c r="F109" s="34"/>
      <c r="G109" s="34"/>
      <c r="H109" s="34"/>
    </row>
    <row r="110" spans="1:8" ht="13.5">
      <c r="A110" s="43"/>
      <c r="B110" s="38"/>
      <c r="C110" s="5"/>
      <c r="D110" s="5"/>
      <c r="F110" s="34"/>
      <c r="G110" s="34"/>
      <c r="H110" s="34"/>
    </row>
    <row r="111" spans="1:8" ht="13.5">
      <c r="A111" s="43"/>
      <c r="B111" s="38"/>
      <c r="C111" s="5"/>
      <c r="D111" s="5"/>
      <c r="F111" s="34"/>
      <c r="G111" s="34"/>
      <c r="H111" s="34"/>
    </row>
    <row r="112" spans="1:8" ht="13.5">
      <c r="A112" s="43"/>
      <c r="B112" s="38"/>
      <c r="C112" s="5"/>
      <c r="D112" s="5"/>
      <c r="F112" s="34"/>
      <c r="G112" s="34"/>
      <c r="H112" s="34"/>
    </row>
    <row r="113" spans="1:8" ht="13.5">
      <c r="A113" s="43"/>
      <c r="B113" s="38"/>
      <c r="C113" s="5"/>
      <c r="D113" s="5"/>
      <c r="F113" s="34"/>
      <c r="G113" s="34"/>
      <c r="H113" s="34"/>
    </row>
    <row r="114" spans="1:8" ht="13.5">
      <c r="A114" s="43"/>
      <c r="B114" s="38"/>
      <c r="C114" s="5"/>
      <c r="D114" s="5"/>
      <c r="F114" s="34"/>
      <c r="G114" s="34"/>
      <c r="H114" s="34"/>
    </row>
    <row r="115" spans="1:8" ht="13.5">
      <c r="A115" s="43"/>
      <c r="B115" s="38"/>
      <c r="C115" s="5"/>
      <c r="D115" s="5"/>
      <c r="F115" s="34"/>
      <c r="G115" s="34"/>
      <c r="H115" s="34"/>
    </row>
    <row r="116" spans="1:8" ht="13.5">
      <c r="A116" s="43"/>
      <c r="B116" s="38"/>
      <c r="C116" s="5"/>
      <c r="D116" s="5"/>
      <c r="F116" s="34"/>
      <c r="G116" s="34"/>
      <c r="H116" s="34"/>
    </row>
    <row r="117" spans="1:8" ht="13.5">
      <c r="A117" s="43"/>
      <c r="B117" s="38"/>
      <c r="C117" s="5"/>
      <c r="D117" s="5"/>
      <c r="F117" s="34"/>
      <c r="G117" s="34"/>
      <c r="H117" s="34"/>
    </row>
    <row r="118" spans="1:8" ht="13.5">
      <c r="A118" s="43"/>
      <c r="B118" s="38"/>
      <c r="C118" s="5"/>
      <c r="D118" s="5"/>
      <c r="F118" s="34"/>
      <c r="G118" s="34"/>
      <c r="H118" s="34"/>
    </row>
    <row r="119" spans="1:8" ht="13.5">
      <c r="A119" s="43"/>
      <c r="B119" s="38"/>
      <c r="C119" s="5"/>
      <c r="D119" s="5"/>
      <c r="F119" s="34"/>
      <c r="G119" s="34"/>
      <c r="H119" s="34"/>
    </row>
    <row r="120" spans="1:8" ht="13.5">
      <c r="A120" s="43"/>
      <c r="B120" s="38"/>
      <c r="C120" s="5"/>
      <c r="D120" s="5"/>
      <c r="F120" s="34"/>
      <c r="G120" s="34"/>
      <c r="H120" s="34"/>
    </row>
    <row r="121" spans="1:8" ht="13.5">
      <c r="A121" s="43"/>
      <c r="B121" s="38"/>
      <c r="C121" s="5"/>
      <c r="D121" s="5"/>
      <c r="F121" s="34"/>
      <c r="G121" s="34"/>
      <c r="H121" s="34"/>
    </row>
    <row r="122" spans="1:8" ht="13.5">
      <c r="A122" s="43"/>
      <c r="B122" s="38"/>
      <c r="C122" s="5"/>
      <c r="D122" s="5"/>
      <c r="F122" s="34"/>
      <c r="G122" s="34"/>
      <c r="H122" s="34"/>
    </row>
    <row r="123" spans="1:8" ht="13.5">
      <c r="A123" s="43"/>
      <c r="B123" s="38"/>
      <c r="C123" s="5"/>
      <c r="D123" s="5"/>
      <c r="F123" s="34"/>
      <c r="G123" s="34"/>
      <c r="H123" s="34"/>
    </row>
    <row r="124" spans="1:8" ht="13.5">
      <c r="A124" s="43"/>
      <c r="B124" s="38"/>
      <c r="C124" s="5"/>
      <c r="D124" s="5"/>
      <c r="F124" s="34"/>
      <c r="G124" s="34"/>
      <c r="H124" s="34"/>
    </row>
    <row r="125" spans="1:8" ht="13.5">
      <c r="A125" s="43"/>
      <c r="B125" s="38"/>
      <c r="C125" s="5"/>
      <c r="D125" s="5"/>
      <c r="F125" s="34"/>
      <c r="G125" s="34"/>
      <c r="H125" s="34"/>
    </row>
    <row r="126" spans="1:8" ht="13.5">
      <c r="A126" s="43"/>
      <c r="B126" s="38"/>
      <c r="C126" s="5"/>
      <c r="D126" s="5"/>
      <c r="F126" s="34"/>
      <c r="G126" s="34"/>
      <c r="H126" s="34"/>
    </row>
  </sheetData>
  <sheetProtection/>
  <mergeCells count="17">
    <mergeCell ref="M33:N33"/>
    <mergeCell ref="M34:N34"/>
    <mergeCell ref="M54:N54"/>
    <mergeCell ref="M55:N55"/>
    <mergeCell ref="A67:B69"/>
    <mergeCell ref="C67:C69"/>
    <mergeCell ref="D67:D69"/>
    <mergeCell ref="A94:D95"/>
    <mergeCell ref="A101:B103"/>
    <mergeCell ref="C101:C103"/>
    <mergeCell ref="D101:D103"/>
    <mergeCell ref="A1:D2"/>
    <mergeCell ref="A7:B9"/>
    <mergeCell ref="C7:C9"/>
    <mergeCell ref="D7:D9"/>
    <mergeCell ref="A59:D60"/>
    <mergeCell ref="A65:D6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rowBreaks count="1" manualBreakCount="1">
    <brk id="9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2009-01-23T10:19:39Z</dcterms:created>
  <dcterms:modified xsi:type="dcterms:W3CDTF">2013-01-22T09:06:35Z</dcterms:modified>
  <cp:category/>
  <cp:version/>
  <cp:contentType/>
  <cp:contentStatus/>
</cp:coreProperties>
</file>